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'загал'!$A$1:$I$67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<sst xmlns="http://schemas.openxmlformats.org/spreadsheetml/2006/main" count="194" uniqueCount="192">
  <si>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</si>
  <si>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</si>
  <si>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</si>
  <si>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</si>
  <si>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</si>
  <si>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</si>
  <si>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</si>
  <si>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</si>
  <si>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</si>
  <si>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</si>
  <si>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</si>
  <si>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</si>
  <si>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</si>
  <si>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</si>
  <si>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</si>
  <si>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</si>
  <si>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</si>
  <si>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</si>
  <si>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</si>
  <si>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</si>
  <si>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</si>
  <si>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</si>
  <si>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</si>
  <si>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</si>
  <si>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</si>
  <si>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</si>
  <si>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</si>
  <si>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</si>
  <si>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</si>
  <si>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</si>
  <si>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</si>
  <si>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</si>
  <si>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</si>
  <si>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</si>
  <si>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</si>
  <si>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</si>
  <si>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</si>
  <si>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</si>
  <si>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</si>
  <si>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</si>
  <si>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</si>
  <si>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</si>
  <si>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</si>
  <si>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</si>
  <si>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</si>
  <si>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</si>
  <si>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</si>
  <si>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</si>
  <si>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</si>
  <si>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</si>
  <si>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</si>
  <si>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</si>
  <si>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</si>
  <si>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</si>
  <si>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</si>
  <si>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</si>
  <si>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</si>
  <si>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</si>
  <si>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</si>
  <si>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</si>
  <si>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</si>
  <si>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</si>
  <si>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</si>
  <si>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</si>
  <si>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</si>
  <si>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</si>
  <si>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</si>
  <si>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</si>
  <si>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</si>
  <si>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</si>
  <si>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</si>
  <si>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</si>
  <si>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</si>
  <si>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</si>
  <si>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</si>
  <si>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</si>
  <si>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</si>
  <si>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</si>
  <si>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</si>
  <si>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</si>
  <si>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</si>
  <si>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</si>
  <si>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</si>
  <si>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</si>
  <si>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</si>
  <si>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</si>
  <si>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</si>
  <si>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</si>
  <si>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</si>
  <si>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</si>
  <si>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</si>
  <si>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</si>
  <si>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</si>
  <si>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</si>
  <si>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</si>
  <si>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</si>
  <si>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</si>
  <si>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</si>
  <si>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</si>
  <si>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</si>
  <si>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</si>
  <si>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</si>
  <si>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</si>
  <si>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</si>
  <si>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</si>
  <si>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</si>
  <si>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</si>
  <si>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</si>
  <si>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</si>
  <si>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</si>
  <si>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</si>
  <si>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</si>
  <si>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</si>
  <si>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</si>
  <si>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</si>
  <si>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</si>
  <si>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</si>
  <si>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</si>
  <si>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</si>
  <si>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</si>
  <si>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</si>
  <si>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</si>
  <si>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</si>
  <si>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</si>
  <si>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</si>
  <si>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</si>
  <si>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</si>
  <si>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</si>
  <si>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</si>
  <si>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</si>
  <si>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</si>
  <si>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</si>
  <si>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</si>
  <si>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</si>
  <si>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</si>
  <si>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</si>
  <si>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</si>
  <si>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</si>
  <si>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</si>
  <si>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</si>
  <si>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</si>
  <si>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</si>
  <si>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</si>
  <si>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</si>
  <si>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</si>
  <si>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</si>
  <si>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</si>
  <si>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</si>
  <si>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</si>
  <si>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</si>
  <si>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</si>
  <si>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</si>
  <si>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</si>
  <si>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</si>
  <si>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</si>
  <si>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</si>
  <si>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</si>
  <si>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</si>
  <si>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</si>
  <si>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</si>
  <si>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</si>
  <si>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</si>
  <si>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</si>
  <si>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</si>
  <si>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</si>
  <si>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</si>
  <si>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</si>
  <si>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</si>
  <si>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</si>
  <si>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</si>
  <si>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Нечуй-Левицького (від вул. Чіковані до пр. Хіміків)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</si>
  <si>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</si>
  <si>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</si>
  <si>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</si>
  <si>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</si>
  <si>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</si>
  <si>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</si>
  <si>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</si>
  <si>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</si>
  <si>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</si>
  <si>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</si>
  <si>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</si>
  <si>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</si>
  <si>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</si>
  <si>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</si>
  <si>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</si>
  <si>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</si>
  <si>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</si>
  <si>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</si>
  <si>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</si>
  <si>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</si>
  <si>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Профінансовано станом на 10.03.17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</si>
</sst>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0" fillId="0" borderId="10" xfId="84" applyNumberFormat="1" applyFont="1" applyBorder="1">
      <alignment/>
      <protection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2" sqref="H22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0" style="6" hidden="1" customWidth="1"/>
    <col min="28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4" t="s">
        <v>22</v>
      </c>
      <c r="J5" s="84" t="s">
        <v>49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88" t="s">
        <v>28</v>
      </c>
      <c r="M6" s="84" t="s">
        <v>29</v>
      </c>
      <c r="N6" s="86" t="s">
        <v>30</v>
      </c>
      <c r="O6" s="84" t="s">
        <v>31</v>
      </c>
      <c r="P6" s="84" t="s">
        <v>32</v>
      </c>
      <c r="Q6" s="84" t="s">
        <v>33</v>
      </c>
      <c r="R6" s="84" t="s">
        <v>34</v>
      </c>
      <c r="S6" s="84" t="s">
        <v>35</v>
      </c>
      <c r="T6" s="84" t="s">
        <v>36</v>
      </c>
      <c r="U6" s="84" t="s">
        <v>37</v>
      </c>
      <c r="V6" s="84" t="s">
        <v>38</v>
      </c>
      <c r="W6" s="84" t="s">
        <v>39</v>
      </c>
      <c r="X6" s="84" t="s">
        <v>40</v>
      </c>
      <c r="Y6" s="84" t="s">
        <v>41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L8" s="45"/>
      <c r="M8" s="45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149958127</v>
      </c>
      <c r="E9" s="19">
        <f>E10+E26</f>
        <v>65617000</v>
      </c>
      <c r="F9" s="19">
        <f>F10+F26</f>
        <v>84341127</v>
      </c>
      <c r="G9" s="19">
        <f>G10+G26</f>
        <v>84341127</v>
      </c>
      <c r="H9" s="19">
        <f>H10+H26</f>
        <v>9745984.399999999</v>
      </c>
      <c r="I9" s="40">
        <f aca="true" t="shared" si="0" ref="I9:I25">H9/D9*100</f>
        <v>6.499137189143473</v>
      </c>
      <c r="J9" s="46">
        <f>H9/(M9+N9+O9+N26+O26)*100</f>
        <v>31.612811272836446</v>
      </c>
      <c r="K9" s="37"/>
      <c r="L9" s="47">
        <f>H9-(M9+N9+O9)</f>
        <v>-6554815.6000000015</v>
      </c>
      <c r="M9" s="48">
        <f>M10+M18</f>
        <v>5500800</v>
      </c>
      <c r="N9" s="54">
        <f>N10+N18</f>
        <v>5850000</v>
      </c>
      <c r="O9" s="48">
        <f aca="true" t="shared" si="1" ref="O9:X9">O10+O18</f>
        <v>4950000</v>
      </c>
      <c r="P9" s="48">
        <f t="shared" si="1"/>
        <v>7870000</v>
      </c>
      <c r="Q9" s="48">
        <f t="shared" si="1"/>
        <v>8120000</v>
      </c>
      <c r="R9" s="48">
        <f t="shared" si="1"/>
        <v>8470000</v>
      </c>
      <c r="S9" s="48">
        <f t="shared" si="1"/>
        <v>4201200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65617000</v>
      </c>
      <c r="Z9" s="39">
        <f>Y9-D9</f>
        <v>-84341127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6694143.399999999</v>
      </c>
      <c r="I10" s="41">
        <f t="shared" si="0"/>
        <v>10.20184311992319</v>
      </c>
      <c r="J10" s="49">
        <f>H10/(M9+N9+O9)*100</f>
        <v>41.06634889085198</v>
      </c>
      <c r="L10" s="47">
        <f>H10-(M10+N10+O10)</f>
        <v>-8206656.600000001</v>
      </c>
      <c r="M10" s="24">
        <f>5000800+300000</f>
        <v>5300800</v>
      </c>
      <c r="N10" s="55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81">
        <f>(H11+H13+H14+H15+H16+H17)/(M10+N10+O10)*100</f>
        <v>38.0739457613014</v>
      </c>
      <c r="L11" s="47"/>
      <c r="M11" s="24"/>
      <c r="N11" s="5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47"/>
      <c r="M12" s="24"/>
      <c r="N12" s="5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47"/>
      <c r="M13" s="24"/>
      <c r="N13" s="5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82"/>
      <c r="L14" s="47"/>
      <c r="M14" s="24"/>
      <c r="N14" s="5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82"/>
      <c r="L15" s="47"/>
      <c r="M15" s="24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47"/>
      <c r="M16" s="24"/>
      <c r="N16" s="5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83"/>
      <c r="L17" s="47"/>
      <c r="M17" s="24"/>
      <c r="N17" s="5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1020820.89</v>
      </c>
      <c r="I18" s="42">
        <f t="shared" si="0"/>
        <v>7.262424339437401</v>
      </c>
      <c r="J18" s="81">
        <f>H18/(M18+N18+O18)*100</f>
        <v>72.91577785714286</v>
      </c>
      <c r="L18" s="47">
        <f>H18-(M18+N18+O18)</f>
        <v>-379179.11</v>
      </c>
      <c r="M18" s="24">
        <f>500000-300000</f>
        <v>200000</v>
      </c>
      <c r="N18" s="55">
        <f>700000+300000</f>
        <v>1000000</v>
      </c>
      <c r="O18" s="24">
        <f>1200000-1000000</f>
        <v>200000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</f>
        <v>248654.25</v>
      </c>
      <c r="I19" s="42">
        <f t="shared" si="0"/>
        <v>7.488376876504275</v>
      </c>
      <c r="J19" s="82"/>
      <c r="L19" s="47"/>
      <c r="M19" s="24"/>
      <c r="N19" s="5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2"/>
      <c r="L20" s="47"/>
      <c r="M20" s="24"/>
      <c r="N20" s="5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82"/>
      <c r="L21" s="47"/>
      <c r="M21" s="24"/>
      <c r="N21" s="5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2"/>
      <c r="L22" s="47"/>
      <c r="M22" s="24"/>
      <c r="N22" s="5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82"/>
      <c r="L23" s="47"/>
      <c r="M23" s="24"/>
      <c r="N23" s="5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82"/>
      <c r="L24" s="47"/>
      <c r="M24" s="24"/>
      <c r="N24" s="5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</f>
        <v>392363.43000000005</v>
      </c>
      <c r="I25" s="42">
        <f t="shared" si="0"/>
        <v>25.253259608911293</v>
      </c>
      <c r="J25" s="83"/>
      <c r="L25" s="47"/>
      <c r="M25" s="24"/>
      <c r="N25" s="5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84341127</v>
      </c>
      <c r="E26" s="22"/>
      <c r="F26" s="22">
        <f>SUM(F27:F138)</f>
        <v>84341127</v>
      </c>
      <c r="G26" s="22">
        <f>SUM(G27:G138)</f>
        <v>84341127</v>
      </c>
      <c r="H26" s="22">
        <f>SUM(H27:H138)</f>
        <v>3051841</v>
      </c>
      <c r="I26" s="22">
        <f>H26/D26*100</f>
        <v>3.6184493953940167</v>
      </c>
      <c r="J26" s="22">
        <f>H26/(N26+O26)*100</f>
        <v>21.00600175215151</v>
      </c>
      <c r="L26" s="47">
        <f>H26-(M26+N26+O26)</f>
        <v>-11476583</v>
      </c>
      <c r="M26" s="56"/>
      <c r="N26" s="22">
        <f aca="true" t="shared" si="5" ref="N26:X26">SUM(N106:N138)</f>
        <v>204745</v>
      </c>
      <c r="O26" s="22">
        <f t="shared" si="5"/>
        <v>14323679</v>
      </c>
      <c r="P26" s="22">
        <f t="shared" si="5"/>
        <v>1796936</v>
      </c>
      <c r="Q26" s="22">
        <f t="shared" si="5"/>
        <v>3513313</v>
      </c>
      <c r="R26" s="22">
        <f t="shared" si="5"/>
        <v>3500000</v>
      </c>
      <c r="S26" s="22">
        <f t="shared" si="5"/>
        <v>7559812</v>
      </c>
      <c r="T26" s="22">
        <f t="shared" si="5"/>
        <v>7283015</v>
      </c>
      <c r="U26" s="22">
        <f t="shared" si="5"/>
        <v>3983154</v>
      </c>
      <c r="V26" s="22">
        <f t="shared" si="5"/>
        <v>6967577</v>
      </c>
      <c r="W26" s="22">
        <f t="shared" si="5"/>
        <v>8588656</v>
      </c>
      <c r="X26" s="22">
        <f t="shared" si="5"/>
        <v>5286240</v>
      </c>
      <c r="Y26" s="22">
        <f>SUM(Y27:Y138)</f>
        <v>84341127</v>
      </c>
      <c r="Z26" s="39">
        <f>Y26-D26</f>
        <v>0</v>
      </c>
    </row>
    <row r="27" spans="1:26" ht="26.25" customHeight="1">
      <c r="A27" s="1"/>
      <c r="B27" s="20"/>
      <c r="C27" s="69" t="s">
        <v>83</v>
      </c>
      <c r="D27" s="70">
        <f>G27</f>
        <v>767000</v>
      </c>
      <c r="E27" s="71"/>
      <c r="F27" s="70">
        <f aca="true" t="shared" si="6" ref="F27:F90">G27</f>
        <v>767000</v>
      </c>
      <c r="G27" s="68">
        <v>767000</v>
      </c>
      <c r="H27" s="22"/>
      <c r="I27" s="44">
        <f>H27/D27*100</f>
        <v>0</v>
      </c>
      <c r="J27" s="64" t="e">
        <f>H27/(N27+O27)*100</f>
        <v>#DIV/0!</v>
      </c>
      <c r="L27" s="47"/>
      <c r="M27" s="72"/>
      <c r="N27" s="72"/>
      <c r="O27" s="72"/>
      <c r="P27" s="72"/>
      <c r="Q27" s="72"/>
      <c r="R27" s="72"/>
      <c r="S27" s="72">
        <v>76700</v>
      </c>
      <c r="T27" s="72">
        <v>536900</v>
      </c>
      <c r="U27" s="72"/>
      <c r="V27" s="72">
        <v>153400</v>
      </c>
      <c r="W27" s="72"/>
      <c r="X27" s="72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9" t="s">
        <v>84</v>
      </c>
      <c r="D28" s="70">
        <f aca="true" t="shared" si="8" ref="D28:D91">G28</f>
        <v>80000</v>
      </c>
      <c r="E28" s="71"/>
      <c r="F28" s="70">
        <f t="shared" si="6"/>
        <v>80000</v>
      </c>
      <c r="G28" s="68">
        <v>80000</v>
      </c>
      <c r="H28" s="22"/>
      <c r="I28" s="44">
        <f aca="true" t="shared" si="9" ref="I28:I91">H28/D28*100</f>
        <v>0</v>
      </c>
      <c r="J28" s="64" t="e">
        <f aca="true" t="shared" si="10" ref="J28:J91">H28/(N28+O28)*100</f>
        <v>#DIV/0!</v>
      </c>
      <c r="L28" s="47"/>
      <c r="M28" s="72"/>
      <c r="N28" s="72"/>
      <c r="O28" s="72"/>
      <c r="P28" s="72"/>
      <c r="Q28" s="72"/>
      <c r="R28" s="72"/>
      <c r="S28" s="72">
        <v>8000</v>
      </c>
      <c r="T28" s="72">
        <v>56000</v>
      </c>
      <c r="U28" s="72"/>
      <c r="V28" s="72">
        <v>16000</v>
      </c>
      <c r="W28" s="72"/>
      <c r="X28" s="72"/>
      <c r="Y28" s="22">
        <f aca="true" t="shared" si="11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9" t="s">
        <v>85</v>
      </c>
      <c r="D29" s="70">
        <f t="shared" si="8"/>
        <v>140000</v>
      </c>
      <c r="E29" s="71"/>
      <c r="F29" s="70">
        <f t="shared" si="6"/>
        <v>140000</v>
      </c>
      <c r="G29" s="68">
        <v>140000</v>
      </c>
      <c r="H29" s="22"/>
      <c r="I29" s="44">
        <f t="shared" si="9"/>
        <v>0</v>
      </c>
      <c r="J29" s="64" t="e">
        <f t="shared" si="10"/>
        <v>#DIV/0!</v>
      </c>
      <c r="L29" s="47"/>
      <c r="M29" s="72"/>
      <c r="N29" s="72"/>
      <c r="O29" s="72"/>
      <c r="P29" s="72"/>
      <c r="Q29" s="72"/>
      <c r="R29" s="72"/>
      <c r="S29" s="72">
        <v>14000</v>
      </c>
      <c r="T29" s="72">
        <v>98000</v>
      </c>
      <c r="U29" s="72"/>
      <c r="V29" s="72">
        <v>28000</v>
      </c>
      <c r="W29" s="72"/>
      <c r="X29" s="72"/>
      <c r="Y29" s="22">
        <f t="shared" si="11"/>
        <v>140000</v>
      </c>
      <c r="Z29" s="39">
        <f t="shared" si="7"/>
        <v>0</v>
      </c>
    </row>
    <row r="30" spans="1:26" ht="26.25" customHeight="1">
      <c r="A30" s="1"/>
      <c r="B30" s="20"/>
      <c r="C30" s="69" t="s">
        <v>86</v>
      </c>
      <c r="D30" s="70">
        <f t="shared" si="8"/>
        <v>153400</v>
      </c>
      <c r="E30" s="71"/>
      <c r="F30" s="70">
        <f t="shared" si="6"/>
        <v>153400</v>
      </c>
      <c r="G30" s="68">
        <v>153400</v>
      </c>
      <c r="H30" s="22"/>
      <c r="I30" s="44">
        <f t="shared" si="9"/>
        <v>0</v>
      </c>
      <c r="J30" s="64" t="e">
        <f t="shared" si="10"/>
        <v>#DIV/0!</v>
      </c>
      <c r="L30" s="47"/>
      <c r="M30" s="72"/>
      <c r="N30" s="72"/>
      <c r="O30" s="72"/>
      <c r="P30" s="72"/>
      <c r="Q30" s="72"/>
      <c r="R30" s="72"/>
      <c r="S30" s="72">
        <v>15340</v>
      </c>
      <c r="T30" s="72">
        <v>107380</v>
      </c>
      <c r="U30" s="72"/>
      <c r="V30" s="72">
        <v>30680</v>
      </c>
      <c r="W30" s="72"/>
      <c r="X30" s="72"/>
      <c r="Y30" s="22">
        <f t="shared" si="11"/>
        <v>153400</v>
      </c>
      <c r="Z30" s="39">
        <f t="shared" si="7"/>
        <v>0</v>
      </c>
    </row>
    <row r="31" spans="1:26" ht="26.25" customHeight="1">
      <c r="A31" s="1"/>
      <c r="B31" s="20"/>
      <c r="C31" s="69" t="s">
        <v>87</v>
      </c>
      <c r="D31" s="70">
        <f t="shared" si="8"/>
        <v>153400</v>
      </c>
      <c r="E31" s="71"/>
      <c r="F31" s="70">
        <f t="shared" si="6"/>
        <v>153400</v>
      </c>
      <c r="G31" s="68">
        <v>153400</v>
      </c>
      <c r="H31" s="22"/>
      <c r="I31" s="44">
        <f t="shared" si="9"/>
        <v>0</v>
      </c>
      <c r="J31" s="64" t="e">
        <f t="shared" si="10"/>
        <v>#DIV/0!</v>
      </c>
      <c r="L31" s="47"/>
      <c r="M31" s="72"/>
      <c r="N31" s="72"/>
      <c r="O31" s="72"/>
      <c r="P31" s="72"/>
      <c r="Q31" s="72"/>
      <c r="R31" s="72"/>
      <c r="S31" s="72">
        <v>15340</v>
      </c>
      <c r="T31" s="72">
        <v>107380</v>
      </c>
      <c r="U31" s="72"/>
      <c r="V31" s="72">
        <v>30680</v>
      </c>
      <c r="W31" s="72"/>
      <c r="X31" s="72"/>
      <c r="Y31" s="22">
        <f t="shared" si="11"/>
        <v>153400</v>
      </c>
      <c r="Z31" s="39">
        <f t="shared" si="7"/>
        <v>0</v>
      </c>
    </row>
    <row r="32" spans="1:26" ht="26.25" customHeight="1">
      <c r="A32" s="1"/>
      <c r="B32" s="20"/>
      <c r="C32" s="69" t="s">
        <v>88</v>
      </c>
      <c r="D32" s="70">
        <f t="shared" si="8"/>
        <v>200000</v>
      </c>
      <c r="E32" s="71"/>
      <c r="F32" s="70">
        <f t="shared" si="6"/>
        <v>200000</v>
      </c>
      <c r="G32" s="68">
        <v>200000</v>
      </c>
      <c r="H32" s="22"/>
      <c r="I32" s="44">
        <f t="shared" si="9"/>
        <v>0</v>
      </c>
      <c r="J32" s="64" t="e">
        <f t="shared" si="10"/>
        <v>#DIV/0!</v>
      </c>
      <c r="L32" s="47"/>
      <c r="M32" s="72"/>
      <c r="N32" s="72"/>
      <c r="O32" s="72"/>
      <c r="P32" s="72"/>
      <c r="Q32" s="72"/>
      <c r="R32" s="72"/>
      <c r="S32" s="72">
        <v>20000</v>
      </c>
      <c r="T32" s="72">
        <v>140000</v>
      </c>
      <c r="U32" s="72"/>
      <c r="V32" s="72">
        <v>40000</v>
      </c>
      <c r="W32" s="72"/>
      <c r="X32" s="72"/>
      <c r="Y32" s="22">
        <f t="shared" si="11"/>
        <v>200000</v>
      </c>
      <c r="Z32" s="39">
        <f t="shared" si="7"/>
        <v>0</v>
      </c>
    </row>
    <row r="33" spans="1:26" ht="26.25" customHeight="1">
      <c r="A33" s="1"/>
      <c r="B33" s="20"/>
      <c r="C33" s="69" t="s">
        <v>89</v>
      </c>
      <c r="D33" s="70">
        <f t="shared" si="8"/>
        <v>200000</v>
      </c>
      <c r="E33" s="71"/>
      <c r="F33" s="70">
        <f t="shared" si="6"/>
        <v>200000</v>
      </c>
      <c r="G33" s="68">
        <v>200000</v>
      </c>
      <c r="H33" s="22"/>
      <c r="I33" s="44">
        <f t="shared" si="9"/>
        <v>0</v>
      </c>
      <c r="J33" s="64" t="e">
        <f t="shared" si="10"/>
        <v>#DIV/0!</v>
      </c>
      <c r="L33" s="47"/>
      <c r="M33" s="72"/>
      <c r="N33" s="72"/>
      <c r="O33" s="72"/>
      <c r="P33" s="72"/>
      <c r="Q33" s="72"/>
      <c r="R33" s="72"/>
      <c r="S33" s="72">
        <v>20000</v>
      </c>
      <c r="T33" s="72">
        <v>140000</v>
      </c>
      <c r="U33" s="72"/>
      <c r="V33" s="72">
        <v>40000</v>
      </c>
      <c r="W33" s="72"/>
      <c r="X33" s="72"/>
      <c r="Y33" s="22">
        <f t="shared" si="11"/>
        <v>200000</v>
      </c>
      <c r="Z33" s="39">
        <f t="shared" si="7"/>
        <v>0</v>
      </c>
    </row>
    <row r="34" spans="1:26" ht="26.25" customHeight="1">
      <c r="A34" s="1"/>
      <c r="B34" s="20"/>
      <c r="C34" s="69" t="s">
        <v>90</v>
      </c>
      <c r="D34" s="70">
        <f t="shared" si="8"/>
        <v>100000</v>
      </c>
      <c r="E34" s="71"/>
      <c r="F34" s="70">
        <f t="shared" si="6"/>
        <v>100000</v>
      </c>
      <c r="G34" s="68">
        <v>100000</v>
      </c>
      <c r="H34" s="22"/>
      <c r="I34" s="44">
        <f t="shared" si="9"/>
        <v>0</v>
      </c>
      <c r="J34" s="64" t="e">
        <f t="shared" si="10"/>
        <v>#DIV/0!</v>
      </c>
      <c r="L34" s="47"/>
      <c r="M34" s="72"/>
      <c r="N34" s="72"/>
      <c r="O34" s="72"/>
      <c r="P34" s="72"/>
      <c r="Q34" s="72"/>
      <c r="R34" s="72"/>
      <c r="S34" s="72">
        <v>10000</v>
      </c>
      <c r="T34" s="72">
        <v>70000</v>
      </c>
      <c r="U34" s="72"/>
      <c r="V34" s="72">
        <v>20000</v>
      </c>
      <c r="W34" s="72"/>
      <c r="X34" s="72"/>
      <c r="Y34" s="22">
        <f t="shared" si="11"/>
        <v>100000</v>
      </c>
      <c r="Z34" s="39">
        <f t="shared" si="7"/>
        <v>0</v>
      </c>
    </row>
    <row r="35" spans="1:26" ht="26.25" customHeight="1">
      <c r="A35" s="1"/>
      <c r="B35" s="20"/>
      <c r="C35" s="69" t="s">
        <v>91</v>
      </c>
      <c r="D35" s="70">
        <f t="shared" si="8"/>
        <v>100000</v>
      </c>
      <c r="E35" s="71"/>
      <c r="F35" s="70">
        <f t="shared" si="6"/>
        <v>100000</v>
      </c>
      <c r="G35" s="68">
        <v>100000</v>
      </c>
      <c r="H35" s="22"/>
      <c r="I35" s="44">
        <f t="shared" si="9"/>
        <v>0</v>
      </c>
      <c r="J35" s="64" t="e">
        <f t="shared" si="10"/>
        <v>#DIV/0!</v>
      </c>
      <c r="L35" s="47"/>
      <c r="M35" s="72"/>
      <c r="N35" s="72"/>
      <c r="O35" s="72"/>
      <c r="P35" s="72"/>
      <c r="Q35" s="72"/>
      <c r="R35" s="72"/>
      <c r="S35" s="72">
        <v>10000</v>
      </c>
      <c r="T35" s="72">
        <v>70000</v>
      </c>
      <c r="U35" s="72"/>
      <c r="V35" s="72">
        <v>20000</v>
      </c>
      <c r="W35" s="72"/>
      <c r="X35" s="72"/>
      <c r="Y35" s="22">
        <f t="shared" si="11"/>
        <v>100000</v>
      </c>
      <c r="Z35" s="39">
        <f t="shared" si="7"/>
        <v>0</v>
      </c>
    </row>
    <row r="36" spans="1:26" ht="26.25" customHeight="1">
      <c r="A36" s="1"/>
      <c r="B36" s="20"/>
      <c r="C36" s="69" t="s">
        <v>92</v>
      </c>
      <c r="D36" s="70">
        <f t="shared" si="8"/>
        <v>225600</v>
      </c>
      <c r="E36" s="71"/>
      <c r="F36" s="70">
        <f t="shared" si="6"/>
        <v>225600</v>
      </c>
      <c r="G36" s="68">
        <v>225600</v>
      </c>
      <c r="H36" s="22"/>
      <c r="I36" s="44">
        <f t="shared" si="9"/>
        <v>0</v>
      </c>
      <c r="J36" s="64" t="e">
        <f t="shared" si="10"/>
        <v>#DIV/0!</v>
      </c>
      <c r="L36" s="47"/>
      <c r="M36" s="72"/>
      <c r="N36" s="72"/>
      <c r="O36" s="72"/>
      <c r="P36" s="72"/>
      <c r="Q36" s="72"/>
      <c r="R36" s="72"/>
      <c r="S36" s="72">
        <v>22560</v>
      </c>
      <c r="T36" s="72">
        <v>157920</v>
      </c>
      <c r="U36" s="72"/>
      <c r="V36" s="72">
        <v>45120</v>
      </c>
      <c r="W36" s="72"/>
      <c r="X36" s="72"/>
      <c r="Y36" s="22">
        <f t="shared" si="11"/>
        <v>225600</v>
      </c>
      <c r="Z36" s="39">
        <f t="shared" si="7"/>
        <v>0</v>
      </c>
    </row>
    <row r="37" spans="1:26" ht="26.25" customHeight="1">
      <c r="A37" s="1"/>
      <c r="B37" s="20"/>
      <c r="C37" s="69" t="s">
        <v>93</v>
      </c>
      <c r="D37" s="70">
        <f t="shared" si="8"/>
        <v>225700</v>
      </c>
      <c r="E37" s="71"/>
      <c r="F37" s="70">
        <f t="shared" si="6"/>
        <v>225700</v>
      </c>
      <c r="G37" s="68">
        <v>225700</v>
      </c>
      <c r="H37" s="22"/>
      <c r="I37" s="44">
        <f t="shared" si="9"/>
        <v>0</v>
      </c>
      <c r="J37" s="64" t="e">
        <f t="shared" si="10"/>
        <v>#DIV/0!</v>
      </c>
      <c r="L37" s="47"/>
      <c r="M37" s="72"/>
      <c r="N37" s="72"/>
      <c r="O37" s="72"/>
      <c r="P37" s="72"/>
      <c r="Q37" s="72"/>
      <c r="R37" s="72"/>
      <c r="S37" s="72">
        <v>22570</v>
      </c>
      <c r="T37" s="72">
        <v>157990</v>
      </c>
      <c r="U37" s="72"/>
      <c r="V37" s="72">
        <v>45140</v>
      </c>
      <c r="W37" s="72"/>
      <c r="X37" s="72"/>
      <c r="Y37" s="22">
        <f t="shared" si="11"/>
        <v>225700</v>
      </c>
      <c r="Z37" s="39">
        <f t="shared" si="7"/>
        <v>0</v>
      </c>
    </row>
    <row r="38" spans="1:26" ht="37.5" customHeight="1">
      <c r="A38" s="1"/>
      <c r="B38" s="20"/>
      <c r="C38" s="69" t="s">
        <v>94</v>
      </c>
      <c r="D38" s="70">
        <f t="shared" si="8"/>
        <v>600000</v>
      </c>
      <c r="E38" s="71"/>
      <c r="F38" s="70">
        <f t="shared" si="6"/>
        <v>600000</v>
      </c>
      <c r="G38" s="68">
        <v>600000</v>
      </c>
      <c r="H38" s="22"/>
      <c r="I38" s="44">
        <f t="shared" si="9"/>
        <v>0</v>
      </c>
      <c r="J38" s="64" t="e">
        <f t="shared" si="10"/>
        <v>#DIV/0!</v>
      </c>
      <c r="L38" s="47"/>
      <c r="M38" s="72"/>
      <c r="N38" s="72"/>
      <c r="O38" s="72"/>
      <c r="P38" s="72"/>
      <c r="Q38" s="72"/>
      <c r="R38" s="72"/>
      <c r="S38" s="72">
        <v>60000</v>
      </c>
      <c r="T38" s="72">
        <v>420000</v>
      </c>
      <c r="U38" s="72"/>
      <c r="V38" s="72">
        <v>120000</v>
      </c>
      <c r="W38" s="72"/>
      <c r="X38" s="72"/>
      <c r="Y38" s="22">
        <f t="shared" si="11"/>
        <v>600000</v>
      </c>
      <c r="Z38" s="39">
        <f t="shared" si="7"/>
        <v>0</v>
      </c>
    </row>
    <row r="39" spans="1:26" ht="26.25" customHeight="1">
      <c r="A39" s="1"/>
      <c r="B39" s="20"/>
      <c r="C39" s="69" t="s">
        <v>95</v>
      </c>
      <c r="D39" s="70">
        <f t="shared" si="8"/>
        <v>100000</v>
      </c>
      <c r="E39" s="71"/>
      <c r="F39" s="70">
        <f t="shared" si="6"/>
        <v>100000</v>
      </c>
      <c r="G39" s="68">
        <v>100000</v>
      </c>
      <c r="H39" s="22"/>
      <c r="I39" s="44">
        <f t="shared" si="9"/>
        <v>0</v>
      </c>
      <c r="J39" s="64" t="e">
        <f t="shared" si="10"/>
        <v>#DIV/0!</v>
      </c>
      <c r="L39" s="47"/>
      <c r="M39" s="72"/>
      <c r="N39" s="72"/>
      <c r="O39" s="72"/>
      <c r="P39" s="72"/>
      <c r="Q39" s="72"/>
      <c r="R39" s="72"/>
      <c r="S39" s="72">
        <v>10000</v>
      </c>
      <c r="T39" s="72">
        <v>70000</v>
      </c>
      <c r="U39" s="72"/>
      <c r="V39" s="72">
        <v>20000</v>
      </c>
      <c r="W39" s="72"/>
      <c r="X39" s="72"/>
      <c r="Y39" s="22">
        <f t="shared" si="11"/>
        <v>100000</v>
      </c>
      <c r="Z39" s="39">
        <f t="shared" si="7"/>
        <v>0</v>
      </c>
    </row>
    <row r="40" spans="1:26" ht="26.25" customHeight="1">
      <c r="A40" s="1"/>
      <c r="B40" s="20"/>
      <c r="C40" s="69" t="s">
        <v>96</v>
      </c>
      <c r="D40" s="70">
        <f t="shared" si="8"/>
        <v>620000</v>
      </c>
      <c r="E40" s="71"/>
      <c r="F40" s="70">
        <f t="shared" si="6"/>
        <v>620000</v>
      </c>
      <c r="G40" s="68">
        <v>620000</v>
      </c>
      <c r="H40" s="22"/>
      <c r="I40" s="44">
        <f t="shared" si="9"/>
        <v>0</v>
      </c>
      <c r="J40" s="64" t="e">
        <f t="shared" si="10"/>
        <v>#DIV/0!</v>
      </c>
      <c r="L40" s="47"/>
      <c r="M40" s="72"/>
      <c r="N40" s="72"/>
      <c r="O40" s="72"/>
      <c r="P40" s="72"/>
      <c r="Q40" s="72"/>
      <c r="R40" s="72"/>
      <c r="S40" s="72">
        <v>62000</v>
      </c>
      <c r="T40" s="72">
        <v>434000</v>
      </c>
      <c r="U40" s="72"/>
      <c r="V40" s="72">
        <v>124000</v>
      </c>
      <c r="W40" s="72"/>
      <c r="X40" s="72"/>
      <c r="Y40" s="22">
        <f t="shared" si="11"/>
        <v>620000</v>
      </c>
      <c r="Z40" s="39">
        <f t="shared" si="7"/>
        <v>0</v>
      </c>
    </row>
    <row r="41" spans="1:26" ht="26.25" customHeight="1">
      <c r="A41" s="1"/>
      <c r="B41" s="20"/>
      <c r="C41" s="69" t="s">
        <v>97</v>
      </c>
      <c r="D41" s="70">
        <f t="shared" si="8"/>
        <v>80000</v>
      </c>
      <c r="E41" s="71"/>
      <c r="F41" s="70">
        <f t="shared" si="6"/>
        <v>80000</v>
      </c>
      <c r="G41" s="68">
        <v>80000</v>
      </c>
      <c r="H41" s="22"/>
      <c r="I41" s="44">
        <f t="shared" si="9"/>
        <v>0</v>
      </c>
      <c r="J41" s="64" t="e">
        <f t="shared" si="10"/>
        <v>#DIV/0!</v>
      </c>
      <c r="L41" s="47"/>
      <c r="M41" s="72"/>
      <c r="N41" s="72"/>
      <c r="O41" s="72"/>
      <c r="P41" s="72"/>
      <c r="Q41" s="72"/>
      <c r="R41" s="72"/>
      <c r="S41" s="72">
        <v>8000</v>
      </c>
      <c r="T41" s="72">
        <v>56000</v>
      </c>
      <c r="U41" s="72"/>
      <c r="V41" s="72">
        <v>16000</v>
      </c>
      <c r="W41" s="72"/>
      <c r="X41" s="72"/>
      <c r="Y41" s="22">
        <f t="shared" si="11"/>
        <v>80000</v>
      </c>
      <c r="Z41" s="39">
        <f t="shared" si="7"/>
        <v>0</v>
      </c>
    </row>
    <row r="42" spans="1:26" ht="26.25" customHeight="1">
      <c r="A42" s="1"/>
      <c r="B42" s="20"/>
      <c r="C42" s="69" t="s">
        <v>98</v>
      </c>
      <c r="D42" s="70">
        <f t="shared" si="8"/>
        <v>200000</v>
      </c>
      <c r="E42" s="71"/>
      <c r="F42" s="70">
        <f t="shared" si="6"/>
        <v>200000</v>
      </c>
      <c r="G42" s="68">
        <v>200000</v>
      </c>
      <c r="H42" s="22"/>
      <c r="I42" s="44">
        <f t="shared" si="9"/>
        <v>0</v>
      </c>
      <c r="J42" s="64" t="e">
        <f t="shared" si="10"/>
        <v>#DIV/0!</v>
      </c>
      <c r="L42" s="47"/>
      <c r="M42" s="72"/>
      <c r="N42" s="72"/>
      <c r="O42" s="72"/>
      <c r="P42" s="72"/>
      <c r="Q42" s="72"/>
      <c r="R42" s="72"/>
      <c r="S42" s="72">
        <v>20000</v>
      </c>
      <c r="T42" s="72">
        <v>140000</v>
      </c>
      <c r="U42" s="72"/>
      <c r="V42" s="72">
        <v>40000</v>
      </c>
      <c r="W42" s="72"/>
      <c r="X42" s="72"/>
      <c r="Y42" s="22">
        <f t="shared" si="11"/>
        <v>200000</v>
      </c>
      <c r="Z42" s="39">
        <f t="shared" si="7"/>
        <v>0</v>
      </c>
    </row>
    <row r="43" spans="1:26" ht="26.25" customHeight="1">
      <c r="A43" s="1"/>
      <c r="B43" s="20"/>
      <c r="C43" s="69" t="s">
        <v>99</v>
      </c>
      <c r="D43" s="70">
        <f t="shared" si="8"/>
        <v>100000</v>
      </c>
      <c r="E43" s="71"/>
      <c r="F43" s="70">
        <f t="shared" si="6"/>
        <v>100000</v>
      </c>
      <c r="G43" s="68">
        <v>100000</v>
      </c>
      <c r="H43" s="22"/>
      <c r="I43" s="44">
        <f t="shared" si="9"/>
        <v>0</v>
      </c>
      <c r="J43" s="64" t="e">
        <f t="shared" si="10"/>
        <v>#DIV/0!</v>
      </c>
      <c r="L43" s="47"/>
      <c r="M43" s="72"/>
      <c r="N43" s="72"/>
      <c r="O43" s="72"/>
      <c r="P43" s="72"/>
      <c r="Q43" s="72"/>
      <c r="R43" s="72"/>
      <c r="S43" s="72">
        <v>10000</v>
      </c>
      <c r="T43" s="72">
        <v>70000</v>
      </c>
      <c r="U43" s="72"/>
      <c r="V43" s="72">
        <v>20000</v>
      </c>
      <c r="W43" s="72"/>
      <c r="X43" s="72"/>
      <c r="Y43" s="22">
        <f t="shared" si="11"/>
        <v>100000</v>
      </c>
      <c r="Z43" s="39">
        <f t="shared" si="7"/>
        <v>0</v>
      </c>
    </row>
    <row r="44" spans="1:26" ht="26.25" customHeight="1">
      <c r="A44" s="1"/>
      <c r="B44" s="20"/>
      <c r="C44" s="69" t="s">
        <v>100</v>
      </c>
      <c r="D44" s="70">
        <f t="shared" si="8"/>
        <v>153400</v>
      </c>
      <c r="E44" s="71"/>
      <c r="F44" s="70">
        <f t="shared" si="6"/>
        <v>153400</v>
      </c>
      <c r="G44" s="68">
        <v>153400</v>
      </c>
      <c r="H44" s="22"/>
      <c r="I44" s="44">
        <f t="shared" si="9"/>
        <v>0</v>
      </c>
      <c r="J44" s="64" t="e">
        <f t="shared" si="10"/>
        <v>#DIV/0!</v>
      </c>
      <c r="L44" s="47"/>
      <c r="M44" s="72"/>
      <c r="N44" s="72"/>
      <c r="O44" s="72"/>
      <c r="P44" s="72"/>
      <c r="Q44" s="72"/>
      <c r="R44" s="72"/>
      <c r="S44" s="72">
        <v>15340</v>
      </c>
      <c r="T44" s="72">
        <v>107380</v>
      </c>
      <c r="U44" s="72"/>
      <c r="V44" s="72">
        <v>30680</v>
      </c>
      <c r="W44" s="72"/>
      <c r="X44" s="72"/>
      <c r="Y44" s="22">
        <f t="shared" si="11"/>
        <v>153400</v>
      </c>
      <c r="Z44" s="39">
        <f t="shared" si="7"/>
        <v>0</v>
      </c>
    </row>
    <row r="45" spans="1:26" ht="26.25" customHeight="1">
      <c r="A45" s="1"/>
      <c r="B45" s="20"/>
      <c r="C45" s="69" t="s">
        <v>101</v>
      </c>
      <c r="D45" s="70">
        <f t="shared" si="8"/>
        <v>153400</v>
      </c>
      <c r="E45" s="71"/>
      <c r="F45" s="70">
        <f t="shared" si="6"/>
        <v>153400</v>
      </c>
      <c r="G45" s="68">
        <v>153400</v>
      </c>
      <c r="H45" s="22"/>
      <c r="I45" s="44">
        <f t="shared" si="9"/>
        <v>0</v>
      </c>
      <c r="J45" s="64" t="e">
        <f t="shared" si="10"/>
        <v>#DIV/0!</v>
      </c>
      <c r="L45" s="47"/>
      <c r="M45" s="72"/>
      <c r="N45" s="72"/>
      <c r="O45" s="72"/>
      <c r="P45" s="72"/>
      <c r="Q45" s="72"/>
      <c r="R45" s="72"/>
      <c r="S45" s="72">
        <v>15340</v>
      </c>
      <c r="T45" s="72">
        <v>107380</v>
      </c>
      <c r="U45" s="72"/>
      <c r="V45" s="72">
        <v>30680</v>
      </c>
      <c r="W45" s="72"/>
      <c r="X45" s="72"/>
      <c r="Y45" s="22">
        <f t="shared" si="11"/>
        <v>153400</v>
      </c>
      <c r="Z45" s="39">
        <f t="shared" si="7"/>
        <v>0</v>
      </c>
    </row>
    <row r="46" spans="1:26" ht="26.25" customHeight="1">
      <c r="A46" s="1"/>
      <c r="B46" s="20"/>
      <c r="C46" s="69" t="s">
        <v>102</v>
      </c>
      <c r="D46" s="70">
        <f t="shared" si="8"/>
        <v>153400</v>
      </c>
      <c r="E46" s="71"/>
      <c r="F46" s="70">
        <f t="shared" si="6"/>
        <v>153400</v>
      </c>
      <c r="G46" s="68">
        <v>153400</v>
      </c>
      <c r="H46" s="22"/>
      <c r="I46" s="44">
        <f t="shared" si="9"/>
        <v>0</v>
      </c>
      <c r="J46" s="64" t="e">
        <f t="shared" si="10"/>
        <v>#DIV/0!</v>
      </c>
      <c r="L46" s="47"/>
      <c r="M46" s="72"/>
      <c r="N46" s="72"/>
      <c r="O46" s="72"/>
      <c r="P46" s="72"/>
      <c r="Q46" s="72"/>
      <c r="R46" s="72"/>
      <c r="S46" s="72">
        <v>15340</v>
      </c>
      <c r="T46" s="72">
        <v>107380</v>
      </c>
      <c r="U46" s="72"/>
      <c r="V46" s="72">
        <v>30680</v>
      </c>
      <c r="W46" s="72"/>
      <c r="X46" s="72"/>
      <c r="Y46" s="22">
        <f t="shared" si="11"/>
        <v>153400</v>
      </c>
      <c r="Z46" s="39">
        <f t="shared" si="7"/>
        <v>0</v>
      </c>
    </row>
    <row r="47" spans="1:26" ht="43.5" customHeight="1">
      <c r="A47" s="1"/>
      <c r="B47" s="20"/>
      <c r="C47" s="69" t="s">
        <v>103</v>
      </c>
      <c r="D47" s="70">
        <f t="shared" si="8"/>
        <v>560000</v>
      </c>
      <c r="E47" s="71"/>
      <c r="F47" s="70">
        <f t="shared" si="6"/>
        <v>560000</v>
      </c>
      <c r="G47" s="68">
        <v>560000</v>
      </c>
      <c r="H47" s="22"/>
      <c r="I47" s="44">
        <f t="shared" si="9"/>
        <v>0</v>
      </c>
      <c r="J47" s="64" t="e">
        <f t="shared" si="10"/>
        <v>#DIV/0!</v>
      </c>
      <c r="L47" s="47"/>
      <c r="M47" s="72"/>
      <c r="N47" s="72"/>
      <c r="O47" s="72"/>
      <c r="P47" s="72"/>
      <c r="Q47" s="72"/>
      <c r="R47" s="72"/>
      <c r="S47" s="72">
        <v>56000</v>
      </c>
      <c r="T47" s="72">
        <v>392000</v>
      </c>
      <c r="U47" s="72"/>
      <c r="V47" s="72">
        <v>112000</v>
      </c>
      <c r="W47" s="72"/>
      <c r="X47" s="72"/>
      <c r="Y47" s="22">
        <f t="shared" si="11"/>
        <v>560000</v>
      </c>
      <c r="Z47" s="39">
        <f t="shared" si="7"/>
        <v>0</v>
      </c>
    </row>
    <row r="48" spans="1:26" ht="26.25" customHeight="1">
      <c r="A48" s="1"/>
      <c r="B48" s="20"/>
      <c r="C48" s="69" t="s">
        <v>104</v>
      </c>
      <c r="D48" s="70">
        <f t="shared" si="8"/>
        <v>1534000</v>
      </c>
      <c r="E48" s="71"/>
      <c r="F48" s="70">
        <f t="shared" si="6"/>
        <v>1534000</v>
      </c>
      <c r="G48" s="68">
        <v>1534000</v>
      </c>
      <c r="H48" s="22"/>
      <c r="I48" s="44">
        <f t="shared" si="9"/>
        <v>0</v>
      </c>
      <c r="J48" s="64" t="e">
        <f t="shared" si="10"/>
        <v>#DIV/0!</v>
      </c>
      <c r="L48" s="47"/>
      <c r="M48" s="72"/>
      <c r="N48" s="72"/>
      <c r="O48" s="72"/>
      <c r="P48" s="72"/>
      <c r="Q48" s="72"/>
      <c r="R48" s="72"/>
      <c r="S48" s="72">
        <v>153400</v>
      </c>
      <c r="T48" s="72">
        <v>1073800</v>
      </c>
      <c r="U48" s="72"/>
      <c r="V48" s="72">
        <v>306800</v>
      </c>
      <c r="W48" s="72"/>
      <c r="X48" s="72"/>
      <c r="Y48" s="22">
        <f t="shared" si="11"/>
        <v>1534000</v>
      </c>
      <c r="Z48" s="39">
        <f t="shared" si="7"/>
        <v>0</v>
      </c>
    </row>
    <row r="49" spans="1:26" ht="26.25" customHeight="1">
      <c r="A49" s="1"/>
      <c r="B49" s="20"/>
      <c r="C49" s="69" t="s">
        <v>105</v>
      </c>
      <c r="D49" s="70">
        <f t="shared" si="8"/>
        <v>100000</v>
      </c>
      <c r="E49" s="71"/>
      <c r="F49" s="70">
        <f t="shared" si="6"/>
        <v>100000</v>
      </c>
      <c r="G49" s="68">
        <v>100000</v>
      </c>
      <c r="H49" s="22"/>
      <c r="I49" s="44">
        <f t="shared" si="9"/>
        <v>0</v>
      </c>
      <c r="J49" s="64" t="e">
        <f t="shared" si="10"/>
        <v>#DIV/0!</v>
      </c>
      <c r="L49" s="47"/>
      <c r="M49" s="72"/>
      <c r="N49" s="72"/>
      <c r="O49" s="72"/>
      <c r="P49" s="72"/>
      <c r="Q49" s="72"/>
      <c r="R49" s="72"/>
      <c r="S49" s="72">
        <v>10000</v>
      </c>
      <c r="T49" s="72">
        <v>70000</v>
      </c>
      <c r="U49" s="72"/>
      <c r="V49" s="72">
        <v>20000</v>
      </c>
      <c r="W49" s="72"/>
      <c r="X49" s="72"/>
      <c r="Y49" s="22">
        <f t="shared" si="11"/>
        <v>100000</v>
      </c>
      <c r="Z49" s="39">
        <f t="shared" si="7"/>
        <v>0</v>
      </c>
    </row>
    <row r="50" spans="1:26" ht="26.25" customHeight="1">
      <c r="A50" s="1"/>
      <c r="B50" s="20"/>
      <c r="C50" s="69" t="s">
        <v>106</v>
      </c>
      <c r="D50" s="70">
        <f t="shared" si="8"/>
        <v>225700</v>
      </c>
      <c r="E50" s="71"/>
      <c r="F50" s="70">
        <f t="shared" si="6"/>
        <v>225700</v>
      </c>
      <c r="G50" s="68">
        <v>225700</v>
      </c>
      <c r="H50" s="22"/>
      <c r="I50" s="44">
        <f t="shared" si="9"/>
        <v>0</v>
      </c>
      <c r="J50" s="64" t="e">
        <f t="shared" si="10"/>
        <v>#DIV/0!</v>
      </c>
      <c r="L50" s="47"/>
      <c r="M50" s="72"/>
      <c r="N50" s="72"/>
      <c r="O50" s="72"/>
      <c r="P50" s="72"/>
      <c r="Q50" s="72"/>
      <c r="R50" s="72"/>
      <c r="S50" s="72">
        <v>22570</v>
      </c>
      <c r="T50" s="72">
        <v>157990</v>
      </c>
      <c r="U50" s="72"/>
      <c r="V50" s="72">
        <v>45140</v>
      </c>
      <c r="W50" s="72"/>
      <c r="X50" s="72"/>
      <c r="Y50" s="22">
        <f t="shared" si="11"/>
        <v>225700</v>
      </c>
      <c r="Z50" s="39">
        <f t="shared" si="7"/>
        <v>0</v>
      </c>
    </row>
    <row r="51" spans="1:26" ht="26.25" customHeight="1">
      <c r="A51" s="1"/>
      <c r="B51" s="20"/>
      <c r="C51" s="69" t="s">
        <v>107</v>
      </c>
      <c r="D51" s="70">
        <f t="shared" si="8"/>
        <v>100000</v>
      </c>
      <c r="E51" s="71"/>
      <c r="F51" s="70">
        <f t="shared" si="6"/>
        <v>100000</v>
      </c>
      <c r="G51" s="68">
        <v>100000</v>
      </c>
      <c r="H51" s="22"/>
      <c r="I51" s="44">
        <f t="shared" si="9"/>
        <v>0</v>
      </c>
      <c r="J51" s="64" t="e">
        <f t="shared" si="10"/>
        <v>#DIV/0!</v>
      </c>
      <c r="L51" s="47"/>
      <c r="M51" s="72"/>
      <c r="N51" s="72"/>
      <c r="O51" s="72"/>
      <c r="P51" s="72"/>
      <c r="Q51" s="72"/>
      <c r="R51" s="72"/>
      <c r="S51" s="72">
        <v>10000</v>
      </c>
      <c r="T51" s="72">
        <v>70000</v>
      </c>
      <c r="U51" s="72"/>
      <c r="V51" s="72">
        <v>20000</v>
      </c>
      <c r="W51" s="72"/>
      <c r="X51" s="72"/>
      <c r="Y51" s="22">
        <f t="shared" si="11"/>
        <v>100000</v>
      </c>
      <c r="Z51" s="39">
        <f t="shared" si="7"/>
        <v>0</v>
      </c>
    </row>
    <row r="52" spans="1:26" ht="26.25" customHeight="1">
      <c r="A52" s="1"/>
      <c r="B52" s="20"/>
      <c r="C52" s="69" t="s">
        <v>108</v>
      </c>
      <c r="D52" s="70">
        <f t="shared" si="8"/>
        <v>200000</v>
      </c>
      <c r="E52" s="71"/>
      <c r="F52" s="70">
        <f t="shared" si="6"/>
        <v>200000</v>
      </c>
      <c r="G52" s="68">
        <v>200000</v>
      </c>
      <c r="H52" s="22"/>
      <c r="I52" s="44">
        <f t="shared" si="9"/>
        <v>0</v>
      </c>
      <c r="J52" s="64" t="e">
        <f t="shared" si="10"/>
        <v>#DIV/0!</v>
      </c>
      <c r="L52" s="47"/>
      <c r="M52" s="72"/>
      <c r="N52" s="72"/>
      <c r="O52" s="72"/>
      <c r="P52" s="72"/>
      <c r="Q52" s="72"/>
      <c r="R52" s="72"/>
      <c r="S52" s="72">
        <v>20000</v>
      </c>
      <c r="T52" s="72">
        <v>140000</v>
      </c>
      <c r="U52" s="72"/>
      <c r="V52" s="72">
        <v>40000</v>
      </c>
      <c r="W52" s="72"/>
      <c r="X52" s="72"/>
      <c r="Y52" s="22">
        <f t="shared" si="11"/>
        <v>200000</v>
      </c>
      <c r="Z52" s="39">
        <f t="shared" si="7"/>
        <v>0</v>
      </c>
    </row>
    <row r="53" spans="1:26" ht="26.25" customHeight="1">
      <c r="A53" s="1"/>
      <c r="B53" s="20"/>
      <c r="C53" s="69" t="s">
        <v>109</v>
      </c>
      <c r="D53" s="70">
        <f t="shared" si="8"/>
        <v>100000</v>
      </c>
      <c r="E53" s="71"/>
      <c r="F53" s="70">
        <f t="shared" si="6"/>
        <v>100000</v>
      </c>
      <c r="G53" s="68">
        <v>100000</v>
      </c>
      <c r="H53" s="22"/>
      <c r="I53" s="44">
        <f t="shared" si="9"/>
        <v>0</v>
      </c>
      <c r="J53" s="64" t="e">
        <f t="shared" si="10"/>
        <v>#DIV/0!</v>
      </c>
      <c r="L53" s="47"/>
      <c r="M53" s="72"/>
      <c r="N53" s="72"/>
      <c r="O53" s="72"/>
      <c r="P53" s="72"/>
      <c r="Q53" s="72"/>
      <c r="R53" s="72"/>
      <c r="S53" s="72">
        <v>10000</v>
      </c>
      <c r="T53" s="72">
        <v>70000</v>
      </c>
      <c r="U53" s="72"/>
      <c r="V53" s="72">
        <v>20000</v>
      </c>
      <c r="W53" s="72"/>
      <c r="X53" s="72"/>
      <c r="Y53" s="22">
        <f t="shared" si="11"/>
        <v>100000</v>
      </c>
      <c r="Z53" s="39">
        <f t="shared" si="7"/>
        <v>0</v>
      </c>
    </row>
    <row r="54" spans="1:26" ht="26.25" customHeight="1">
      <c r="A54" s="1"/>
      <c r="B54" s="20"/>
      <c r="C54" s="69" t="s">
        <v>110</v>
      </c>
      <c r="D54" s="70">
        <f t="shared" si="8"/>
        <v>350000</v>
      </c>
      <c r="E54" s="71"/>
      <c r="F54" s="70">
        <f t="shared" si="6"/>
        <v>350000</v>
      </c>
      <c r="G54" s="68">
        <v>350000</v>
      </c>
      <c r="H54" s="22"/>
      <c r="I54" s="44">
        <f t="shared" si="9"/>
        <v>0</v>
      </c>
      <c r="J54" s="64" t="e">
        <f t="shared" si="10"/>
        <v>#DIV/0!</v>
      </c>
      <c r="L54" s="47"/>
      <c r="M54" s="72"/>
      <c r="N54" s="72"/>
      <c r="O54" s="72"/>
      <c r="P54" s="72"/>
      <c r="Q54" s="72"/>
      <c r="R54" s="72"/>
      <c r="S54" s="72">
        <v>35000</v>
      </c>
      <c r="T54" s="72">
        <v>245000</v>
      </c>
      <c r="U54" s="72"/>
      <c r="V54" s="72">
        <v>70000</v>
      </c>
      <c r="W54" s="72"/>
      <c r="X54" s="72"/>
      <c r="Y54" s="22">
        <f t="shared" si="11"/>
        <v>350000</v>
      </c>
      <c r="Z54" s="39">
        <f t="shared" si="7"/>
        <v>0</v>
      </c>
    </row>
    <row r="55" spans="1:26" ht="26.25" customHeight="1">
      <c r="A55" s="1"/>
      <c r="B55" s="20"/>
      <c r="C55" s="69" t="s">
        <v>111</v>
      </c>
      <c r="D55" s="70">
        <f t="shared" si="8"/>
        <v>100000</v>
      </c>
      <c r="E55" s="71"/>
      <c r="F55" s="70">
        <f t="shared" si="6"/>
        <v>100000</v>
      </c>
      <c r="G55" s="68">
        <v>100000</v>
      </c>
      <c r="H55" s="22"/>
      <c r="I55" s="44">
        <f t="shared" si="9"/>
        <v>0</v>
      </c>
      <c r="J55" s="64" t="e">
        <f t="shared" si="10"/>
        <v>#DIV/0!</v>
      </c>
      <c r="L55" s="47"/>
      <c r="M55" s="72"/>
      <c r="N55" s="72"/>
      <c r="O55" s="72"/>
      <c r="P55" s="72"/>
      <c r="Q55" s="72"/>
      <c r="R55" s="72"/>
      <c r="S55" s="72">
        <v>10000</v>
      </c>
      <c r="T55" s="72">
        <v>70000</v>
      </c>
      <c r="U55" s="72"/>
      <c r="V55" s="72">
        <v>20000</v>
      </c>
      <c r="W55" s="72"/>
      <c r="X55" s="72"/>
      <c r="Y55" s="22">
        <f t="shared" si="11"/>
        <v>100000</v>
      </c>
      <c r="Z55" s="39">
        <f t="shared" si="7"/>
        <v>0</v>
      </c>
    </row>
    <row r="56" spans="1:26" ht="26.25" customHeight="1">
      <c r="A56" s="1"/>
      <c r="B56" s="20"/>
      <c r="C56" s="69" t="s">
        <v>112</v>
      </c>
      <c r="D56" s="70">
        <f t="shared" si="8"/>
        <v>100000</v>
      </c>
      <c r="E56" s="71"/>
      <c r="F56" s="70">
        <f t="shared" si="6"/>
        <v>100000</v>
      </c>
      <c r="G56" s="68">
        <v>100000</v>
      </c>
      <c r="H56" s="22"/>
      <c r="I56" s="44">
        <f t="shared" si="9"/>
        <v>0</v>
      </c>
      <c r="J56" s="64" t="e">
        <f t="shared" si="10"/>
        <v>#DIV/0!</v>
      </c>
      <c r="L56" s="47"/>
      <c r="M56" s="72"/>
      <c r="N56" s="72"/>
      <c r="O56" s="72"/>
      <c r="P56" s="72"/>
      <c r="Q56" s="72"/>
      <c r="R56" s="72"/>
      <c r="S56" s="72">
        <v>10000</v>
      </c>
      <c r="T56" s="72">
        <v>70000</v>
      </c>
      <c r="U56" s="72"/>
      <c r="V56" s="72">
        <v>20000</v>
      </c>
      <c r="W56" s="72"/>
      <c r="X56" s="72"/>
      <c r="Y56" s="22">
        <f t="shared" si="11"/>
        <v>100000</v>
      </c>
      <c r="Z56" s="39">
        <f t="shared" si="7"/>
        <v>0</v>
      </c>
    </row>
    <row r="57" spans="1:26" ht="26.25" customHeight="1">
      <c r="A57" s="1"/>
      <c r="B57" s="20"/>
      <c r="C57" s="69" t="s">
        <v>113</v>
      </c>
      <c r="D57" s="70">
        <f t="shared" si="8"/>
        <v>117000</v>
      </c>
      <c r="E57" s="71"/>
      <c r="F57" s="70">
        <f t="shared" si="6"/>
        <v>117000</v>
      </c>
      <c r="G57" s="68">
        <v>117000</v>
      </c>
      <c r="H57" s="22"/>
      <c r="I57" s="44">
        <f t="shared" si="9"/>
        <v>0</v>
      </c>
      <c r="J57" s="64" t="e">
        <f t="shared" si="10"/>
        <v>#DIV/0!</v>
      </c>
      <c r="L57" s="47"/>
      <c r="M57" s="72"/>
      <c r="N57" s="72"/>
      <c r="O57" s="72"/>
      <c r="P57" s="72"/>
      <c r="Q57" s="72"/>
      <c r="R57" s="72"/>
      <c r="S57" s="72">
        <v>11700</v>
      </c>
      <c r="T57" s="72">
        <v>81900</v>
      </c>
      <c r="U57" s="72"/>
      <c r="V57" s="72">
        <v>23400</v>
      </c>
      <c r="W57" s="72"/>
      <c r="X57" s="72"/>
      <c r="Y57" s="22">
        <f t="shared" si="11"/>
        <v>117000</v>
      </c>
      <c r="Z57" s="39">
        <f t="shared" si="7"/>
        <v>0</v>
      </c>
    </row>
    <row r="58" spans="1:26" ht="26.25" customHeight="1">
      <c r="A58" s="1"/>
      <c r="B58" s="20"/>
      <c r="C58" s="69" t="s">
        <v>114</v>
      </c>
      <c r="D58" s="70">
        <f t="shared" si="8"/>
        <v>200000</v>
      </c>
      <c r="E58" s="71"/>
      <c r="F58" s="70">
        <f t="shared" si="6"/>
        <v>200000</v>
      </c>
      <c r="G58" s="68">
        <v>200000</v>
      </c>
      <c r="H58" s="22"/>
      <c r="I58" s="44">
        <f t="shared" si="9"/>
        <v>0</v>
      </c>
      <c r="J58" s="64" t="e">
        <f t="shared" si="10"/>
        <v>#DIV/0!</v>
      </c>
      <c r="L58" s="47"/>
      <c r="M58" s="72"/>
      <c r="N58" s="72"/>
      <c r="O58" s="72"/>
      <c r="P58" s="72"/>
      <c r="Q58" s="72"/>
      <c r="R58" s="72"/>
      <c r="S58" s="72">
        <v>20000</v>
      </c>
      <c r="T58" s="72">
        <v>140000</v>
      </c>
      <c r="U58" s="72"/>
      <c r="V58" s="72">
        <v>40000</v>
      </c>
      <c r="W58" s="72"/>
      <c r="X58" s="72"/>
      <c r="Y58" s="22">
        <f t="shared" si="11"/>
        <v>200000</v>
      </c>
      <c r="Z58" s="39">
        <f t="shared" si="7"/>
        <v>0</v>
      </c>
    </row>
    <row r="59" spans="1:26" ht="26.25" customHeight="1">
      <c r="A59" s="1"/>
      <c r="B59" s="20"/>
      <c r="C59" s="69" t="s">
        <v>115</v>
      </c>
      <c r="D59" s="70">
        <f t="shared" si="8"/>
        <v>100000</v>
      </c>
      <c r="E59" s="71"/>
      <c r="F59" s="70">
        <f t="shared" si="6"/>
        <v>100000</v>
      </c>
      <c r="G59" s="68">
        <v>100000</v>
      </c>
      <c r="H59" s="22"/>
      <c r="I59" s="44">
        <f t="shared" si="9"/>
        <v>0</v>
      </c>
      <c r="J59" s="64" t="e">
        <f t="shared" si="10"/>
        <v>#DIV/0!</v>
      </c>
      <c r="L59" s="47"/>
      <c r="M59" s="72"/>
      <c r="N59" s="72"/>
      <c r="O59" s="72"/>
      <c r="P59" s="72"/>
      <c r="Q59" s="72"/>
      <c r="R59" s="72"/>
      <c r="S59" s="72">
        <v>10000</v>
      </c>
      <c r="T59" s="72">
        <v>70000</v>
      </c>
      <c r="U59" s="72"/>
      <c r="V59" s="72">
        <v>20000</v>
      </c>
      <c r="W59" s="72"/>
      <c r="X59" s="72"/>
      <c r="Y59" s="22">
        <f t="shared" si="11"/>
        <v>100000</v>
      </c>
      <c r="Z59" s="39">
        <f t="shared" si="7"/>
        <v>0</v>
      </c>
    </row>
    <row r="60" spans="1:26" ht="26.25" customHeight="1">
      <c r="A60" s="1"/>
      <c r="B60" s="20"/>
      <c r="C60" s="69" t="s">
        <v>116</v>
      </c>
      <c r="D60" s="70">
        <f t="shared" si="8"/>
        <v>100000</v>
      </c>
      <c r="E60" s="71"/>
      <c r="F60" s="70">
        <f t="shared" si="6"/>
        <v>100000</v>
      </c>
      <c r="G60" s="68">
        <v>100000</v>
      </c>
      <c r="H60" s="22"/>
      <c r="I60" s="44">
        <f t="shared" si="9"/>
        <v>0</v>
      </c>
      <c r="J60" s="64" t="e">
        <f t="shared" si="10"/>
        <v>#DIV/0!</v>
      </c>
      <c r="L60" s="47"/>
      <c r="M60" s="72"/>
      <c r="N60" s="72"/>
      <c r="O60" s="72"/>
      <c r="P60" s="72"/>
      <c r="Q60" s="72"/>
      <c r="R60" s="72"/>
      <c r="S60" s="72">
        <v>10000</v>
      </c>
      <c r="T60" s="72">
        <v>70000</v>
      </c>
      <c r="U60" s="72"/>
      <c r="V60" s="72">
        <v>20000</v>
      </c>
      <c r="W60" s="72"/>
      <c r="X60" s="72"/>
      <c r="Y60" s="22">
        <f t="shared" si="11"/>
        <v>100000</v>
      </c>
      <c r="Z60" s="39">
        <f t="shared" si="7"/>
        <v>0</v>
      </c>
    </row>
    <row r="61" spans="1:26" ht="43.5" customHeight="1">
      <c r="A61" s="1"/>
      <c r="B61" s="20"/>
      <c r="C61" s="69" t="s">
        <v>117</v>
      </c>
      <c r="D61" s="70">
        <f t="shared" si="8"/>
        <v>100000</v>
      </c>
      <c r="E61" s="71"/>
      <c r="F61" s="70">
        <f t="shared" si="6"/>
        <v>100000</v>
      </c>
      <c r="G61" s="68">
        <v>100000</v>
      </c>
      <c r="H61" s="22"/>
      <c r="I61" s="44">
        <f t="shared" si="9"/>
        <v>0</v>
      </c>
      <c r="J61" s="64" t="e">
        <f t="shared" si="10"/>
        <v>#DIV/0!</v>
      </c>
      <c r="L61" s="47"/>
      <c r="M61" s="72"/>
      <c r="N61" s="72"/>
      <c r="O61" s="72"/>
      <c r="P61" s="72"/>
      <c r="Q61" s="72"/>
      <c r="R61" s="72"/>
      <c r="S61" s="72">
        <v>10000</v>
      </c>
      <c r="T61" s="72">
        <v>70000</v>
      </c>
      <c r="U61" s="72"/>
      <c r="V61" s="72">
        <v>20000</v>
      </c>
      <c r="W61" s="72"/>
      <c r="X61" s="72"/>
      <c r="Y61" s="22">
        <f t="shared" si="11"/>
        <v>100000</v>
      </c>
      <c r="Z61" s="39">
        <f t="shared" si="7"/>
        <v>0</v>
      </c>
    </row>
    <row r="62" spans="1:26" ht="137.25" customHeight="1">
      <c r="A62" s="1"/>
      <c r="B62" s="20"/>
      <c r="C62" s="69" t="s">
        <v>118</v>
      </c>
      <c r="D62" s="70">
        <f t="shared" si="8"/>
        <v>210000</v>
      </c>
      <c r="E62" s="71"/>
      <c r="F62" s="70">
        <f t="shared" si="6"/>
        <v>210000</v>
      </c>
      <c r="G62" s="68">
        <v>210000</v>
      </c>
      <c r="H62" s="22"/>
      <c r="I62" s="44">
        <f t="shared" si="9"/>
        <v>0</v>
      </c>
      <c r="J62" s="64" t="e">
        <f t="shared" si="10"/>
        <v>#DIV/0!</v>
      </c>
      <c r="L62" s="47"/>
      <c r="M62" s="72"/>
      <c r="N62" s="72"/>
      <c r="O62" s="72"/>
      <c r="P62" s="72"/>
      <c r="Q62" s="72"/>
      <c r="R62" s="72"/>
      <c r="S62" s="72">
        <v>21000</v>
      </c>
      <c r="T62" s="72">
        <v>147000</v>
      </c>
      <c r="U62" s="72"/>
      <c r="V62" s="72">
        <v>42000</v>
      </c>
      <c r="W62" s="72"/>
      <c r="X62" s="72"/>
      <c r="Y62" s="22">
        <f t="shared" si="11"/>
        <v>210000</v>
      </c>
      <c r="Z62" s="39">
        <f t="shared" si="7"/>
        <v>0</v>
      </c>
    </row>
    <row r="63" spans="1:26" ht="43.5" customHeight="1">
      <c r="A63" s="1"/>
      <c r="B63" s="20"/>
      <c r="C63" s="69" t="s">
        <v>119</v>
      </c>
      <c r="D63" s="70">
        <f t="shared" si="8"/>
        <v>460000</v>
      </c>
      <c r="E63" s="71"/>
      <c r="F63" s="70">
        <f t="shared" si="6"/>
        <v>460000</v>
      </c>
      <c r="G63" s="68">
        <v>460000</v>
      </c>
      <c r="H63" s="22"/>
      <c r="I63" s="44">
        <f t="shared" si="9"/>
        <v>0</v>
      </c>
      <c r="J63" s="64" t="e">
        <f t="shared" si="10"/>
        <v>#DIV/0!</v>
      </c>
      <c r="L63" s="47"/>
      <c r="M63" s="72"/>
      <c r="N63" s="72"/>
      <c r="O63" s="72"/>
      <c r="P63" s="72"/>
      <c r="Q63" s="72"/>
      <c r="R63" s="72"/>
      <c r="S63" s="72">
        <v>46000</v>
      </c>
      <c r="T63" s="72">
        <v>322000</v>
      </c>
      <c r="U63" s="72"/>
      <c r="V63" s="72">
        <v>92000</v>
      </c>
      <c r="W63" s="72"/>
      <c r="X63" s="72"/>
      <c r="Y63" s="22">
        <f t="shared" si="11"/>
        <v>460000</v>
      </c>
      <c r="Z63" s="39">
        <f t="shared" si="7"/>
        <v>0</v>
      </c>
    </row>
    <row r="64" spans="1:26" ht="26.25" customHeight="1">
      <c r="A64" s="1"/>
      <c r="B64" s="20"/>
      <c r="C64" s="69" t="s">
        <v>120</v>
      </c>
      <c r="D64" s="70">
        <f t="shared" si="8"/>
        <v>346000</v>
      </c>
      <c r="E64" s="71"/>
      <c r="F64" s="70">
        <f t="shared" si="6"/>
        <v>346000</v>
      </c>
      <c r="G64" s="68">
        <f>462000-116000</f>
        <v>346000</v>
      </c>
      <c r="H64" s="22"/>
      <c r="I64" s="44">
        <f t="shared" si="9"/>
        <v>0</v>
      </c>
      <c r="J64" s="64" t="e">
        <f t="shared" si="10"/>
        <v>#DIV/0!</v>
      </c>
      <c r="L64" s="47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>
        <v>346000</v>
      </c>
      <c r="Y64" s="22">
        <f t="shared" si="11"/>
        <v>346000</v>
      </c>
      <c r="Z64" s="39">
        <f t="shared" si="7"/>
        <v>0</v>
      </c>
    </row>
    <row r="65" spans="1:26" ht="26.25" customHeight="1">
      <c r="A65" s="1"/>
      <c r="B65" s="20"/>
      <c r="C65" s="69" t="s">
        <v>121</v>
      </c>
      <c r="D65" s="70">
        <f t="shared" si="8"/>
        <v>150000</v>
      </c>
      <c r="E65" s="71"/>
      <c r="F65" s="70">
        <f t="shared" si="6"/>
        <v>150000</v>
      </c>
      <c r="G65" s="68">
        <v>150000</v>
      </c>
      <c r="H65" s="22"/>
      <c r="I65" s="44">
        <f t="shared" si="9"/>
        <v>0</v>
      </c>
      <c r="J65" s="64" t="e">
        <f t="shared" si="10"/>
        <v>#DIV/0!</v>
      </c>
      <c r="L65" s="47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>
        <v>150000</v>
      </c>
      <c r="Y65" s="22">
        <f t="shared" si="11"/>
        <v>150000</v>
      </c>
      <c r="Z65" s="39">
        <f t="shared" si="7"/>
        <v>0</v>
      </c>
    </row>
    <row r="66" spans="1:26" ht="26.25" customHeight="1">
      <c r="A66" s="1"/>
      <c r="B66" s="20"/>
      <c r="C66" s="69" t="s">
        <v>122</v>
      </c>
      <c r="D66" s="70">
        <f t="shared" si="8"/>
        <v>220000</v>
      </c>
      <c r="E66" s="71"/>
      <c r="F66" s="70">
        <f t="shared" si="6"/>
        <v>220000</v>
      </c>
      <c r="G66" s="68">
        <v>220000</v>
      </c>
      <c r="H66" s="22"/>
      <c r="I66" s="44">
        <f t="shared" si="9"/>
        <v>0</v>
      </c>
      <c r="J66" s="64">
        <f t="shared" si="10"/>
        <v>0</v>
      </c>
      <c r="L66" s="47"/>
      <c r="M66" s="72"/>
      <c r="N66" s="72"/>
      <c r="O66" s="72">
        <v>22000</v>
      </c>
      <c r="P66" s="72"/>
      <c r="Q66" s="72"/>
      <c r="R66" s="72"/>
      <c r="S66" s="72"/>
      <c r="T66" s="72"/>
      <c r="U66" s="72"/>
      <c r="V66" s="72">
        <v>99000</v>
      </c>
      <c r="W66" s="72"/>
      <c r="X66" s="72">
        <v>99000</v>
      </c>
      <c r="Y66" s="22">
        <f t="shared" si="11"/>
        <v>220000</v>
      </c>
      <c r="Z66" s="39">
        <f t="shared" si="7"/>
        <v>0</v>
      </c>
    </row>
    <row r="67" spans="1:26" ht="26.25" customHeight="1">
      <c r="A67" s="1"/>
      <c r="B67" s="20"/>
      <c r="C67" s="69" t="s">
        <v>123</v>
      </c>
      <c r="D67" s="70">
        <f t="shared" si="8"/>
        <v>127000</v>
      </c>
      <c r="E67" s="71"/>
      <c r="F67" s="70">
        <f t="shared" si="6"/>
        <v>127000</v>
      </c>
      <c r="G67" s="68">
        <v>127000</v>
      </c>
      <c r="H67" s="22"/>
      <c r="I67" s="44">
        <f t="shared" si="9"/>
        <v>0</v>
      </c>
      <c r="J67" s="64">
        <f t="shared" si="10"/>
        <v>0</v>
      </c>
      <c r="L67" s="47"/>
      <c r="M67" s="72"/>
      <c r="N67" s="72"/>
      <c r="O67" s="72">
        <v>12700</v>
      </c>
      <c r="P67" s="72"/>
      <c r="Q67" s="72"/>
      <c r="R67" s="72"/>
      <c r="S67" s="72"/>
      <c r="T67" s="72"/>
      <c r="U67" s="72"/>
      <c r="V67" s="72">
        <v>57150</v>
      </c>
      <c r="W67" s="72"/>
      <c r="X67" s="72">
        <v>57150</v>
      </c>
      <c r="Y67" s="22">
        <f t="shared" si="11"/>
        <v>127000</v>
      </c>
      <c r="Z67" s="39">
        <f t="shared" si="7"/>
        <v>0</v>
      </c>
    </row>
    <row r="68" spans="1:26" ht="43.5" customHeight="1">
      <c r="A68" s="1"/>
      <c r="B68" s="20"/>
      <c r="C68" s="69" t="s">
        <v>124</v>
      </c>
      <c r="D68" s="70">
        <f t="shared" si="8"/>
        <v>240000</v>
      </c>
      <c r="E68" s="71"/>
      <c r="F68" s="70">
        <f t="shared" si="6"/>
        <v>240000</v>
      </c>
      <c r="G68" s="68">
        <v>240000</v>
      </c>
      <c r="H68" s="22"/>
      <c r="I68" s="44">
        <f t="shared" si="9"/>
        <v>0</v>
      </c>
      <c r="J68" s="64">
        <f t="shared" si="10"/>
        <v>0</v>
      </c>
      <c r="L68" s="47"/>
      <c r="M68" s="72"/>
      <c r="N68" s="72"/>
      <c r="O68" s="72">
        <v>24000</v>
      </c>
      <c r="P68" s="72"/>
      <c r="Q68" s="72"/>
      <c r="R68" s="72"/>
      <c r="S68" s="72"/>
      <c r="T68" s="72"/>
      <c r="U68" s="72"/>
      <c r="V68" s="72">
        <v>108000</v>
      </c>
      <c r="W68" s="72"/>
      <c r="X68" s="72">
        <v>108000</v>
      </c>
      <c r="Y68" s="22">
        <f t="shared" si="11"/>
        <v>240000</v>
      </c>
      <c r="Z68" s="39">
        <f t="shared" si="7"/>
        <v>0</v>
      </c>
    </row>
    <row r="69" spans="1:26" ht="26.25" customHeight="1">
      <c r="A69" s="1"/>
      <c r="B69" s="20"/>
      <c r="C69" s="69" t="s">
        <v>125</v>
      </c>
      <c r="D69" s="70">
        <f t="shared" si="8"/>
        <v>1650000</v>
      </c>
      <c r="E69" s="71"/>
      <c r="F69" s="70">
        <f t="shared" si="6"/>
        <v>1650000</v>
      </c>
      <c r="G69" s="68">
        <v>1650000</v>
      </c>
      <c r="H69" s="22"/>
      <c r="I69" s="44">
        <f t="shared" si="9"/>
        <v>0</v>
      </c>
      <c r="J69" s="64">
        <f t="shared" si="10"/>
        <v>0</v>
      </c>
      <c r="L69" s="47"/>
      <c r="M69" s="72"/>
      <c r="N69" s="72"/>
      <c r="O69" s="72">
        <v>1320000</v>
      </c>
      <c r="P69" s="72"/>
      <c r="Q69" s="72"/>
      <c r="R69" s="72">
        <v>330000</v>
      </c>
      <c r="S69" s="72"/>
      <c r="T69" s="72"/>
      <c r="U69" s="72"/>
      <c r="V69" s="72"/>
      <c r="W69" s="72"/>
      <c r="X69" s="72"/>
      <c r="Y69" s="22">
        <f t="shared" si="11"/>
        <v>1650000</v>
      </c>
      <c r="Z69" s="39">
        <f t="shared" si="7"/>
        <v>0</v>
      </c>
    </row>
    <row r="70" spans="1:26" ht="26.25" customHeight="1">
      <c r="A70" s="1"/>
      <c r="B70" s="20"/>
      <c r="C70" s="69" t="s">
        <v>126</v>
      </c>
      <c r="D70" s="70">
        <f t="shared" si="8"/>
        <v>480000</v>
      </c>
      <c r="E70" s="71"/>
      <c r="F70" s="70">
        <f t="shared" si="6"/>
        <v>480000</v>
      </c>
      <c r="G70" s="68">
        <v>480000</v>
      </c>
      <c r="H70" s="22"/>
      <c r="I70" s="44">
        <f t="shared" si="9"/>
        <v>0</v>
      </c>
      <c r="J70" s="64">
        <f t="shared" si="10"/>
        <v>0</v>
      </c>
      <c r="L70" s="47"/>
      <c r="M70" s="72"/>
      <c r="N70" s="72"/>
      <c r="O70" s="72">
        <v>48000</v>
      </c>
      <c r="P70" s="72"/>
      <c r="Q70" s="72"/>
      <c r="R70" s="72"/>
      <c r="S70" s="72"/>
      <c r="T70" s="72"/>
      <c r="U70" s="72"/>
      <c r="V70" s="72">
        <v>336000</v>
      </c>
      <c r="W70" s="72"/>
      <c r="X70" s="72">
        <v>96000</v>
      </c>
      <c r="Y70" s="22">
        <f t="shared" si="11"/>
        <v>480000</v>
      </c>
      <c r="Z70" s="39">
        <f t="shared" si="7"/>
        <v>0</v>
      </c>
    </row>
    <row r="71" spans="1:26" ht="41.25" customHeight="1">
      <c r="A71" s="1"/>
      <c r="B71" s="20"/>
      <c r="C71" s="69" t="s">
        <v>127</v>
      </c>
      <c r="D71" s="70">
        <f t="shared" si="8"/>
        <v>394000</v>
      </c>
      <c r="E71" s="71"/>
      <c r="F71" s="70">
        <f t="shared" si="6"/>
        <v>394000</v>
      </c>
      <c r="G71" s="68">
        <v>394000</v>
      </c>
      <c r="H71" s="22"/>
      <c r="I71" s="44">
        <f t="shared" si="9"/>
        <v>0</v>
      </c>
      <c r="J71" s="64">
        <f t="shared" si="10"/>
        <v>0</v>
      </c>
      <c r="L71" s="47"/>
      <c r="M71" s="72"/>
      <c r="N71" s="72"/>
      <c r="O71" s="72">
        <v>39400</v>
      </c>
      <c r="P71" s="72"/>
      <c r="Q71" s="72"/>
      <c r="R71" s="72"/>
      <c r="S71" s="72"/>
      <c r="T71" s="72"/>
      <c r="U71" s="72"/>
      <c r="V71" s="72">
        <v>275800</v>
      </c>
      <c r="W71" s="72"/>
      <c r="X71" s="72">
        <v>78800</v>
      </c>
      <c r="Y71" s="22">
        <f t="shared" si="11"/>
        <v>394000</v>
      </c>
      <c r="Z71" s="39">
        <f t="shared" si="7"/>
        <v>0</v>
      </c>
    </row>
    <row r="72" spans="1:26" ht="26.25" customHeight="1">
      <c r="A72" s="1"/>
      <c r="B72" s="20"/>
      <c r="C72" s="69" t="s">
        <v>128</v>
      </c>
      <c r="D72" s="70">
        <f t="shared" si="8"/>
        <v>357000</v>
      </c>
      <c r="E72" s="71"/>
      <c r="F72" s="70">
        <f t="shared" si="6"/>
        <v>357000</v>
      </c>
      <c r="G72" s="68">
        <v>357000</v>
      </c>
      <c r="H72" s="22"/>
      <c r="I72" s="44">
        <f t="shared" si="9"/>
        <v>0</v>
      </c>
      <c r="J72" s="64">
        <f t="shared" si="10"/>
        <v>0</v>
      </c>
      <c r="L72" s="47"/>
      <c r="M72" s="72"/>
      <c r="N72" s="72"/>
      <c r="O72" s="72">
        <v>35700</v>
      </c>
      <c r="P72" s="72"/>
      <c r="Q72" s="72"/>
      <c r="R72" s="72"/>
      <c r="S72" s="72"/>
      <c r="T72" s="72"/>
      <c r="U72" s="72"/>
      <c r="V72" s="72">
        <v>249900</v>
      </c>
      <c r="W72" s="72"/>
      <c r="X72" s="72">
        <v>71400</v>
      </c>
      <c r="Y72" s="22">
        <f t="shared" si="11"/>
        <v>357000</v>
      </c>
      <c r="Z72" s="39">
        <f t="shared" si="7"/>
        <v>0</v>
      </c>
    </row>
    <row r="73" spans="1:26" ht="26.25" customHeight="1">
      <c r="A73" s="1"/>
      <c r="B73" s="20"/>
      <c r="C73" s="69" t="s">
        <v>129</v>
      </c>
      <c r="D73" s="70">
        <f t="shared" si="8"/>
        <v>116000</v>
      </c>
      <c r="E73" s="71"/>
      <c r="F73" s="70">
        <f t="shared" si="6"/>
        <v>116000</v>
      </c>
      <c r="G73" s="68">
        <v>116000</v>
      </c>
      <c r="H73" s="22"/>
      <c r="I73" s="44">
        <f t="shared" si="9"/>
        <v>0</v>
      </c>
      <c r="J73" s="64">
        <f t="shared" si="10"/>
        <v>0</v>
      </c>
      <c r="L73" s="47"/>
      <c r="M73" s="72"/>
      <c r="N73" s="72"/>
      <c r="O73" s="72">
        <v>11600</v>
      </c>
      <c r="P73" s="72"/>
      <c r="Q73" s="72"/>
      <c r="R73" s="72"/>
      <c r="S73" s="72"/>
      <c r="T73" s="72"/>
      <c r="U73" s="72"/>
      <c r="V73" s="72">
        <v>81200</v>
      </c>
      <c r="W73" s="72"/>
      <c r="X73" s="72">
        <v>23200</v>
      </c>
      <c r="Y73" s="22">
        <f t="shared" si="11"/>
        <v>116000</v>
      </c>
      <c r="Z73" s="39">
        <f t="shared" si="7"/>
        <v>0</v>
      </c>
    </row>
    <row r="74" spans="1:26" ht="26.25" customHeight="1">
      <c r="A74" s="1"/>
      <c r="B74" s="20"/>
      <c r="C74" s="69" t="s">
        <v>130</v>
      </c>
      <c r="D74" s="70">
        <f t="shared" si="8"/>
        <v>116000</v>
      </c>
      <c r="E74" s="71"/>
      <c r="F74" s="70">
        <f t="shared" si="6"/>
        <v>116000</v>
      </c>
      <c r="G74" s="68">
        <v>116000</v>
      </c>
      <c r="H74" s="22"/>
      <c r="I74" s="44">
        <f t="shared" si="9"/>
        <v>0</v>
      </c>
      <c r="J74" s="64">
        <f t="shared" si="10"/>
        <v>0</v>
      </c>
      <c r="L74" s="47"/>
      <c r="M74" s="72"/>
      <c r="N74" s="72"/>
      <c r="O74" s="72">
        <v>11600</v>
      </c>
      <c r="P74" s="72"/>
      <c r="Q74" s="72"/>
      <c r="R74" s="72"/>
      <c r="S74" s="72"/>
      <c r="T74" s="72"/>
      <c r="U74" s="72"/>
      <c r="V74" s="72">
        <v>52200</v>
      </c>
      <c r="W74" s="72"/>
      <c r="X74" s="72">
        <v>52200</v>
      </c>
      <c r="Y74" s="22">
        <f t="shared" si="11"/>
        <v>116000</v>
      </c>
      <c r="Z74" s="39">
        <f t="shared" si="7"/>
        <v>0</v>
      </c>
    </row>
    <row r="75" spans="1:26" ht="26.25" customHeight="1">
      <c r="A75" s="1"/>
      <c r="B75" s="20"/>
      <c r="C75" s="69" t="s">
        <v>131</v>
      </c>
      <c r="D75" s="70">
        <f t="shared" si="8"/>
        <v>50000</v>
      </c>
      <c r="E75" s="71"/>
      <c r="F75" s="70">
        <f t="shared" si="6"/>
        <v>50000</v>
      </c>
      <c r="G75" s="68">
        <v>50000</v>
      </c>
      <c r="H75" s="22"/>
      <c r="I75" s="44">
        <f t="shared" si="9"/>
        <v>0</v>
      </c>
      <c r="J75" s="64">
        <f t="shared" si="10"/>
        <v>0</v>
      </c>
      <c r="L75" s="47"/>
      <c r="M75" s="72"/>
      <c r="N75" s="72"/>
      <c r="O75" s="72">
        <v>5000</v>
      </c>
      <c r="P75" s="72"/>
      <c r="Q75" s="72"/>
      <c r="R75" s="72"/>
      <c r="S75" s="72"/>
      <c r="T75" s="72"/>
      <c r="U75" s="72"/>
      <c r="V75" s="72">
        <v>35000</v>
      </c>
      <c r="W75" s="72"/>
      <c r="X75" s="72">
        <v>10000</v>
      </c>
      <c r="Y75" s="22">
        <f t="shared" si="11"/>
        <v>50000</v>
      </c>
      <c r="Z75" s="39">
        <f t="shared" si="7"/>
        <v>0</v>
      </c>
    </row>
    <row r="76" spans="1:26" ht="26.25" customHeight="1">
      <c r="A76" s="1"/>
      <c r="B76" s="20"/>
      <c r="C76" s="69" t="s">
        <v>132</v>
      </c>
      <c r="D76" s="70">
        <f t="shared" si="8"/>
        <v>116000</v>
      </c>
      <c r="E76" s="71"/>
      <c r="F76" s="70">
        <f t="shared" si="6"/>
        <v>116000</v>
      </c>
      <c r="G76" s="68">
        <v>116000</v>
      </c>
      <c r="H76" s="22"/>
      <c r="I76" s="44">
        <f t="shared" si="9"/>
        <v>0</v>
      </c>
      <c r="J76" s="64">
        <f t="shared" si="10"/>
        <v>0</v>
      </c>
      <c r="L76" s="47"/>
      <c r="M76" s="72"/>
      <c r="N76" s="72"/>
      <c r="O76" s="72">
        <v>11600</v>
      </c>
      <c r="P76" s="72"/>
      <c r="Q76" s="72"/>
      <c r="R76" s="72"/>
      <c r="S76" s="72"/>
      <c r="T76" s="72"/>
      <c r="U76" s="72"/>
      <c r="V76" s="72">
        <v>81200</v>
      </c>
      <c r="W76" s="72"/>
      <c r="X76" s="72">
        <v>23200</v>
      </c>
      <c r="Y76" s="22">
        <f t="shared" si="11"/>
        <v>116000</v>
      </c>
      <c r="Z76" s="39">
        <f t="shared" si="7"/>
        <v>0</v>
      </c>
    </row>
    <row r="77" spans="1:26" ht="26.25" customHeight="1">
      <c r="A77" s="1"/>
      <c r="B77" s="20"/>
      <c r="C77" s="69" t="s">
        <v>133</v>
      </c>
      <c r="D77" s="70">
        <f t="shared" si="8"/>
        <v>263000</v>
      </c>
      <c r="E77" s="71"/>
      <c r="F77" s="70">
        <f t="shared" si="6"/>
        <v>263000</v>
      </c>
      <c r="G77" s="68">
        <v>263000</v>
      </c>
      <c r="H77" s="22"/>
      <c r="I77" s="44">
        <f t="shared" si="9"/>
        <v>0</v>
      </c>
      <c r="J77" s="64">
        <f t="shared" si="10"/>
        <v>0</v>
      </c>
      <c r="L77" s="47"/>
      <c r="M77" s="72"/>
      <c r="N77" s="72"/>
      <c r="O77" s="72">
        <v>26300</v>
      </c>
      <c r="P77" s="72"/>
      <c r="Q77" s="72"/>
      <c r="R77" s="72"/>
      <c r="S77" s="72"/>
      <c r="T77" s="72"/>
      <c r="U77" s="72"/>
      <c r="V77" s="72">
        <v>184100</v>
      </c>
      <c r="W77" s="72"/>
      <c r="X77" s="72">
        <v>52600</v>
      </c>
      <c r="Y77" s="22">
        <f t="shared" si="11"/>
        <v>263000</v>
      </c>
      <c r="Z77" s="39">
        <f t="shared" si="7"/>
        <v>0</v>
      </c>
    </row>
    <row r="78" spans="1:26" ht="26.25" customHeight="1">
      <c r="A78" s="1"/>
      <c r="B78" s="20"/>
      <c r="C78" s="69" t="s">
        <v>134</v>
      </c>
      <c r="D78" s="70">
        <f t="shared" si="8"/>
        <v>118000</v>
      </c>
      <c r="E78" s="71"/>
      <c r="F78" s="70">
        <f t="shared" si="6"/>
        <v>118000</v>
      </c>
      <c r="G78" s="68">
        <v>118000</v>
      </c>
      <c r="H78" s="22"/>
      <c r="I78" s="44">
        <f t="shared" si="9"/>
        <v>0</v>
      </c>
      <c r="J78" s="64">
        <f t="shared" si="10"/>
        <v>0</v>
      </c>
      <c r="L78" s="47"/>
      <c r="M78" s="72"/>
      <c r="N78" s="72"/>
      <c r="O78" s="72">
        <v>11800</v>
      </c>
      <c r="P78" s="72"/>
      <c r="Q78" s="72"/>
      <c r="R78" s="72"/>
      <c r="S78" s="72"/>
      <c r="T78" s="72"/>
      <c r="U78" s="72"/>
      <c r="V78" s="72">
        <v>82600</v>
      </c>
      <c r="W78" s="72"/>
      <c r="X78" s="72">
        <v>23600</v>
      </c>
      <c r="Y78" s="22">
        <f t="shared" si="11"/>
        <v>118000</v>
      </c>
      <c r="Z78" s="39">
        <f t="shared" si="7"/>
        <v>0</v>
      </c>
    </row>
    <row r="79" spans="1:26" ht="26.25" customHeight="1">
      <c r="A79" s="1"/>
      <c r="B79" s="20"/>
      <c r="C79" s="69" t="s">
        <v>135</v>
      </c>
      <c r="D79" s="70">
        <f t="shared" si="8"/>
        <v>232000</v>
      </c>
      <c r="E79" s="71"/>
      <c r="F79" s="70">
        <f t="shared" si="6"/>
        <v>232000</v>
      </c>
      <c r="G79" s="68">
        <v>232000</v>
      </c>
      <c r="H79" s="22"/>
      <c r="I79" s="44">
        <f t="shared" si="9"/>
        <v>0</v>
      </c>
      <c r="J79" s="64">
        <f t="shared" si="10"/>
        <v>0</v>
      </c>
      <c r="L79" s="47"/>
      <c r="M79" s="72"/>
      <c r="N79" s="72"/>
      <c r="O79" s="72">
        <v>23200</v>
      </c>
      <c r="P79" s="72"/>
      <c r="Q79" s="72"/>
      <c r="R79" s="72"/>
      <c r="S79" s="72"/>
      <c r="T79" s="72"/>
      <c r="U79" s="72"/>
      <c r="V79" s="72">
        <v>162400</v>
      </c>
      <c r="W79" s="72"/>
      <c r="X79" s="72">
        <v>46400</v>
      </c>
      <c r="Y79" s="22">
        <f t="shared" si="11"/>
        <v>232000</v>
      </c>
      <c r="Z79" s="39">
        <f t="shared" si="7"/>
        <v>0</v>
      </c>
    </row>
    <row r="80" spans="1:26" ht="26.25" customHeight="1">
      <c r="A80" s="1"/>
      <c r="B80" s="20"/>
      <c r="C80" s="69" t="s">
        <v>136</v>
      </c>
      <c r="D80" s="70">
        <f t="shared" si="8"/>
        <v>82000</v>
      </c>
      <c r="E80" s="71"/>
      <c r="F80" s="70">
        <f t="shared" si="6"/>
        <v>82000</v>
      </c>
      <c r="G80" s="68">
        <v>82000</v>
      </c>
      <c r="H80" s="22"/>
      <c r="I80" s="44">
        <f t="shared" si="9"/>
        <v>0</v>
      </c>
      <c r="J80" s="64" t="e">
        <f t="shared" si="10"/>
        <v>#DIV/0!</v>
      </c>
      <c r="L80" s="47"/>
      <c r="M80" s="72"/>
      <c r="N80" s="72"/>
      <c r="O80" s="72">
        <v>0</v>
      </c>
      <c r="P80" s="72"/>
      <c r="Q80" s="72"/>
      <c r="R80" s="72"/>
      <c r="S80" s="72"/>
      <c r="T80" s="72"/>
      <c r="U80" s="72"/>
      <c r="V80" s="72"/>
      <c r="W80" s="72"/>
      <c r="X80" s="72">
        <v>82000</v>
      </c>
      <c r="Y80" s="22">
        <f t="shared" si="11"/>
        <v>82000</v>
      </c>
      <c r="Z80" s="39">
        <f t="shared" si="7"/>
        <v>0</v>
      </c>
    </row>
    <row r="81" spans="1:26" ht="26.25" customHeight="1">
      <c r="A81" s="1"/>
      <c r="B81" s="20"/>
      <c r="C81" s="69" t="s">
        <v>137</v>
      </c>
      <c r="D81" s="70">
        <f t="shared" si="8"/>
        <v>150000</v>
      </c>
      <c r="E81" s="71"/>
      <c r="F81" s="70">
        <f t="shared" si="6"/>
        <v>150000</v>
      </c>
      <c r="G81" s="68">
        <v>150000</v>
      </c>
      <c r="H81" s="22"/>
      <c r="I81" s="44">
        <f t="shared" si="9"/>
        <v>0</v>
      </c>
      <c r="J81" s="64">
        <f t="shared" si="10"/>
        <v>0</v>
      </c>
      <c r="L81" s="47"/>
      <c r="M81" s="72"/>
      <c r="N81" s="72"/>
      <c r="O81" s="72">
        <v>15000</v>
      </c>
      <c r="P81" s="72"/>
      <c r="Q81" s="72"/>
      <c r="R81" s="72"/>
      <c r="S81" s="72"/>
      <c r="T81" s="72"/>
      <c r="U81" s="72"/>
      <c r="V81" s="72">
        <v>105000</v>
      </c>
      <c r="W81" s="72"/>
      <c r="X81" s="72">
        <v>30000</v>
      </c>
      <c r="Y81" s="22">
        <f t="shared" si="11"/>
        <v>150000</v>
      </c>
      <c r="Z81" s="39">
        <f t="shared" si="7"/>
        <v>0</v>
      </c>
    </row>
    <row r="82" spans="1:26" ht="26.25" customHeight="1">
      <c r="A82" s="1"/>
      <c r="B82" s="20"/>
      <c r="C82" s="69" t="s">
        <v>138</v>
      </c>
      <c r="D82" s="70">
        <f t="shared" si="8"/>
        <v>350000</v>
      </c>
      <c r="E82" s="71"/>
      <c r="F82" s="70">
        <f t="shared" si="6"/>
        <v>350000</v>
      </c>
      <c r="G82" s="68">
        <v>350000</v>
      </c>
      <c r="H82" s="22"/>
      <c r="I82" s="44">
        <f t="shared" si="9"/>
        <v>0</v>
      </c>
      <c r="J82" s="64">
        <f t="shared" si="10"/>
        <v>0</v>
      </c>
      <c r="L82" s="47"/>
      <c r="M82" s="72"/>
      <c r="N82" s="72"/>
      <c r="O82" s="72">
        <v>35000</v>
      </c>
      <c r="P82" s="72"/>
      <c r="Q82" s="72"/>
      <c r="R82" s="72"/>
      <c r="S82" s="72"/>
      <c r="T82" s="72"/>
      <c r="U82" s="72"/>
      <c r="V82" s="72">
        <v>157500</v>
      </c>
      <c r="W82" s="72"/>
      <c r="X82" s="72">
        <v>157500</v>
      </c>
      <c r="Y82" s="22">
        <f t="shared" si="11"/>
        <v>350000</v>
      </c>
      <c r="Z82" s="39">
        <f t="shared" si="7"/>
        <v>0</v>
      </c>
    </row>
    <row r="83" spans="1:26" ht="26.25" customHeight="1">
      <c r="A83" s="1"/>
      <c r="B83" s="20"/>
      <c r="C83" s="69" t="s">
        <v>139</v>
      </c>
      <c r="D83" s="70">
        <f t="shared" si="8"/>
        <v>130000</v>
      </c>
      <c r="E83" s="71"/>
      <c r="F83" s="70">
        <f t="shared" si="6"/>
        <v>130000</v>
      </c>
      <c r="G83" s="68">
        <v>130000</v>
      </c>
      <c r="H83" s="22"/>
      <c r="I83" s="44">
        <f t="shared" si="9"/>
        <v>0</v>
      </c>
      <c r="J83" s="64">
        <f t="shared" si="10"/>
        <v>0</v>
      </c>
      <c r="L83" s="47"/>
      <c r="M83" s="72"/>
      <c r="N83" s="72"/>
      <c r="O83" s="72">
        <v>13000</v>
      </c>
      <c r="P83" s="72"/>
      <c r="Q83" s="72"/>
      <c r="R83" s="72"/>
      <c r="S83" s="72"/>
      <c r="T83" s="72"/>
      <c r="U83" s="72"/>
      <c r="V83" s="72">
        <v>91000</v>
      </c>
      <c r="W83" s="72"/>
      <c r="X83" s="72">
        <v>26000</v>
      </c>
      <c r="Y83" s="22">
        <f t="shared" si="11"/>
        <v>130000</v>
      </c>
      <c r="Z83" s="39">
        <f t="shared" si="7"/>
        <v>0</v>
      </c>
    </row>
    <row r="84" spans="1:26" ht="26.25" customHeight="1">
      <c r="A84" s="1"/>
      <c r="B84" s="20"/>
      <c r="C84" s="69" t="s">
        <v>140</v>
      </c>
      <c r="D84" s="70">
        <f t="shared" si="8"/>
        <v>133000</v>
      </c>
      <c r="E84" s="71"/>
      <c r="F84" s="70">
        <f t="shared" si="6"/>
        <v>133000</v>
      </c>
      <c r="G84" s="68">
        <v>133000</v>
      </c>
      <c r="H84" s="22"/>
      <c r="I84" s="44">
        <f t="shared" si="9"/>
        <v>0</v>
      </c>
      <c r="J84" s="64">
        <f t="shared" si="10"/>
        <v>0</v>
      </c>
      <c r="L84" s="47"/>
      <c r="M84" s="72"/>
      <c r="N84" s="72"/>
      <c r="O84" s="72">
        <v>13300</v>
      </c>
      <c r="P84" s="72"/>
      <c r="Q84" s="72"/>
      <c r="R84" s="72"/>
      <c r="S84" s="72"/>
      <c r="T84" s="72"/>
      <c r="U84" s="72"/>
      <c r="V84" s="72">
        <v>93100</v>
      </c>
      <c r="W84" s="72"/>
      <c r="X84" s="72">
        <v>26600</v>
      </c>
      <c r="Y84" s="22">
        <f t="shared" si="11"/>
        <v>133000</v>
      </c>
      <c r="Z84" s="39">
        <f t="shared" si="7"/>
        <v>0</v>
      </c>
    </row>
    <row r="85" spans="1:26" ht="26.25" customHeight="1">
      <c r="A85" s="1"/>
      <c r="B85" s="20"/>
      <c r="C85" s="69" t="s">
        <v>141</v>
      </c>
      <c r="D85" s="70">
        <f t="shared" si="8"/>
        <v>133000</v>
      </c>
      <c r="E85" s="71"/>
      <c r="F85" s="70">
        <f t="shared" si="6"/>
        <v>133000</v>
      </c>
      <c r="G85" s="68">
        <v>133000</v>
      </c>
      <c r="H85" s="22"/>
      <c r="I85" s="44">
        <f t="shared" si="9"/>
        <v>0</v>
      </c>
      <c r="J85" s="64">
        <f t="shared" si="10"/>
        <v>0</v>
      </c>
      <c r="L85" s="47"/>
      <c r="M85" s="72"/>
      <c r="N85" s="72"/>
      <c r="O85" s="72">
        <v>13300</v>
      </c>
      <c r="P85" s="72"/>
      <c r="Q85" s="72"/>
      <c r="R85" s="72"/>
      <c r="S85" s="72"/>
      <c r="T85" s="72"/>
      <c r="U85" s="72"/>
      <c r="V85" s="72">
        <v>93100</v>
      </c>
      <c r="W85" s="72"/>
      <c r="X85" s="72">
        <v>26600</v>
      </c>
      <c r="Y85" s="22">
        <f t="shared" si="11"/>
        <v>133000</v>
      </c>
      <c r="Z85" s="39">
        <f t="shared" si="7"/>
        <v>0</v>
      </c>
    </row>
    <row r="86" spans="1:26" ht="26.25" customHeight="1">
      <c r="A86" s="1"/>
      <c r="B86" s="20"/>
      <c r="C86" s="69" t="s">
        <v>142</v>
      </c>
      <c r="D86" s="70">
        <f t="shared" si="8"/>
        <v>116000</v>
      </c>
      <c r="E86" s="71"/>
      <c r="F86" s="70">
        <f t="shared" si="6"/>
        <v>116000</v>
      </c>
      <c r="G86" s="68">
        <v>116000</v>
      </c>
      <c r="H86" s="22"/>
      <c r="I86" s="44">
        <f t="shared" si="9"/>
        <v>0</v>
      </c>
      <c r="J86" s="64">
        <f t="shared" si="10"/>
        <v>0</v>
      </c>
      <c r="L86" s="47"/>
      <c r="M86" s="72"/>
      <c r="N86" s="72"/>
      <c r="O86" s="72">
        <v>11600</v>
      </c>
      <c r="P86" s="72"/>
      <c r="Q86" s="72"/>
      <c r="R86" s="72"/>
      <c r="S86" s="72"/>
      <c r="T86" s="72"/>
      <c r="U86" s="72"/>
      <c r="V86" s="72">
        <v>81200</v>
      </c>
      <c r="W86" s="72"/>
      <c r="X86" s="72">
        <v>23200</v>
      </c>
      <c r="Y86" s="22">
        <f t="shared" si="11"/>
        <v>116000</v>
      </c>
      <c r="Z86" s="39">
        <f t="shared" si="7"/>
        <v>0</v>
      </c>
    </row>
    <row r="87" spans="1:26" ht="26.25" customHeight="1">
      <c r="A87" s="1"/>
      <c r="B87" s="20"/>
      <c r="C87" s="69" t="s">
        <v>143</v>
      </c>
      <c r="D87" s="70">
        <f t="shared" si="8"/>
        <v>180000</v>
      </c>
      <c r="E87" s="71"/>
      <c r="F87" s="70">
        <f t="shared" si="6"/>
        <v>180000</v>
      </c>
      <c r="G87" s="68">
        <v>180000</v>
      </c>
      <c r="H87" s="22"/>
      <c r="I87" s="44">
        <f t="shared" si="9"/>
        <v>0</v>
      </c>
      <c r="J87" s="64">
        <f t="shared" si="10"/>
        <v>0</v>
      </c>
      <c r="L87" s="47"/>
      <c r="M87" s="72"/>
      <c r="N87" s="72"/>
      <c r="O87" s="72">
        <v>18000</v>
      </c>
      <c r="P87" s="72"/>
      <c r="Q87" s="72"/>
      <c r="R87" s="72"/>
      <c r="S87" s="72"/>
      <c r="T87" s="72"/>
      <c r="U87" s="72"/>
      <c r="V87" s="72">
        <v>126000</v>
      </c>
      <c r="W87" s="72"/>
      <c r="X87" s="72">
        <v>36000</v>
      </c>
      <c r="Y87" s="22">
        <f t="shared" si="11"/>
        <v>180000</v>
      </c>
      <c r="Z87" s="39">
        <f t="shared" si="7"/>
        <v>0</v>
      </c>
    </row>
    <row r="88" spans="1:26" ht="26.25" customHeight="1">
      <c r="A88" s="1"/>
      <c r="B88" s="20"/>
      <c r="C88" s="69" t="s">
        <v>144</v>
      </c>
      <c r="D88" s="70">
        <f t="shared" si="8"/>
        <v>106000</v>
      </c>
      <c r="E88" s="71"/>
      <c r="F88" s="70">
        <f t="shared" si="6"/>
        <v>106000</v>
      </c>
      <c r="G88" s="68">
        <v>106000</v>
      </c>
      <c r="H88" s="22"/>
      <c r="I88" s="44">
        <f t="shared" si="9"/>
        <v>0</v>
      </c>
      <c r="J88" s="64">
        <f t="shared" si="10"/>
        <v>0</v>
      </c>
      <c r="L88" s="47"/>
      <c r="M88" s="72"/>
      <c r="N88" s="72"/>
      <c r="O88" s="72">
        <v>10600</v>
      </c>
      <c r="P88" s="72"/>
      <c r="Q88" s="72"/>
      <c r="R88" s="72"/>
      <c r="S88" s="72"/>
      <c r="T88" s="72"/>
      <c r="U88" s="72"/>
      <c r="V88" s="72">
        <v>74200</v>
      </c>
      <c r="W88" s="72"/>
      <c r="X88" s="72">
        <v>21200</v>
      </c>
      <c r="Y88" s="22">
        <f t="shared" si="11"/>
        <v>106000</v>
      </c>
      <c r="Z88" s="39">
        <f t="shared" si="7"/>
        <v>0</v>
      </c>
    </row>
    <row r="89" spans="1:26" ht="26.25" customHeight="1">
      <c r="A89" s="1"/>
      <c r="B89" s="20"/>
      <c r="C89" s="69" t="s">
        <v>145</v>
      </c>
      <c r="D89" s="70">
        <f t="shared" si="8"/>
        <v>116000</v>
      </c>
      <c r="E89" s="71"/>
      <c r="F89" s="70">
        <f t="shared" si="6"/>
        <v>116000</v>
      </c>
      <c r="G89" s="68">
        <v>116000</v>
      </c>
      <c r="H89" s="22"/>
      <c r="I89" s="44">
        <f t="shared" si="9"/>
        <v>0</v>
      </c>
      <c r="J89" s="64">
        <f t="shared" si="10"/>
        <v>0</v>
      </c>
      <c r="L89" s="47"/>
      <c r="M89" s="72"/>
      <c r="N89" s="72"/>
      <c r="O89" s="72">
        <v>11600</v>
      </c>
      <c r="P89" s="72"/>
      <c r="Q89" s="72"/>
      <c r="R89" s="72"/>
      <c r="S89" s="72"/>
      <c r="T89" s="72"/>
      <c r="U89" s="72"/>
      <c r="V89" s="72">
        <v>81200</v>
      </c>
      <c r="W89" s="72"/>
      <c r="X89" s="72">
        <v>23200</v>
      </c>
      <c r="Y89" s="22">
        <f t="shared" si="11"/>
        <v>116000</v>
      </c>
      <c r="Z89" s="39">
        <f t="shared" si="7"/>
        <v>0</v>
      </c>
    </row>
    <row r="90" spans="1:26" ht="26.25" customHeight="1">
      <c r="A90" s="1"/>
      <c r="B90" s="20"/>
      <c r="C90" s="69" t="s">
        <v>146</v>
      </c>
      <c r="D90" s="70">
        <f t="shared" si="8"/>
        <v>116000</v>
      </c>
      <c r="E90" s="71"/>
      <c r="F90" s="70">
        <f t="shared" si="6"/>
        <v>116000</v>
      </c>
      <c r="G90" s="68">
        <v>116000</v>
      </c>
      <c r="H90" s="22"/>
      <c r="I90" s="44">
        <f t="shared" si="9"/>
        <v>0</v>
      </c>
      <c r="J90" s="64">
        <f t="shared" si="10"/>
        <v>0</v>
      </c>
      <c r="L90" s="47"/>
      <c r="M90" s="72"/>
      <c r="N90" s="72"/>
      <c r="O90" s="72">
        <v>11600</v>
      </c>
      <c r="P90" s="72"/>
      <c r="Q90" s="72"/>
      <c r="R90" s="72"/>
      <c r="S90" s="72"/>
      <c r="T90" s="72"/>
      <c r="U90" s="72"/>
      <c r="V90" s="72">
        <v>81200</v>
      </c>
      <c r="W90" s="72"/>
      <c r="X90" s="72">
        <v>23200</v>
      </c>
      <c r="Y90" s="22">
        <f t="shared" si="11"/>
        <v>116000</v>
      </c>
      <c r="Z90" s="39">
        <f t="shared" si="7"/>
        <v>0</v>
      </c>
    </row>
    <row r="91" spans="1:26" ht="26.25" customHeight="1">
      <c r="A91" s="1"/>
      <c r="B91" s="20"/>
      <c r="C91" s="69" t="s">
        <v>147</v>
      </c>
      <c r="D91" s="70">
        <f t="shared" si="8"/>
        <v>232000</v>
      </c>
      <c r="E91" s="71"/>
      <c r="F91" s="70">
        <f>G91</f>
        <v>232000</v>
      </c>
      <c r="G91" s="68">
        <v>232000</v>
      </c>
      <c r="H91" s="22"/>
      <c r="I91" s="44">
        <f t="shared" si="9"/>
        <v>0</v>
      </c>
      <c r="J91" s="64">
        <f t="shared" si="10"/>
        <v>0</v>
      </c>
      <c r="L91" s="47"/>
      <c r="M91" s="72"/>
      <c r="N91" s="72"/>
      <c r="O91" s="72">
        <v>23200</v>
      </c>
      <c r="P91" s="72"/>
      <c r="Q91" s="72"/>
      <c r="R91" s="72"/>
      <c r="S91" s="72"/>
      <c r="T91" s="72"/>
      <c r="U91" s="72"/>
      <c r="V91" s="72">
        <v>162400</v>
      </c>
      <c r="W91" s="72"/>
      <c r="X91" s="72">
        <v>46400</v>
      </c>
      <c r="Y91" s="22">
        <f t="shared" si="11"/>
        <v>232000</v>
      </c>
      <c r="Z91" s="39">
        <f aca="true" t="shared" si="12" ref="Z91:Z139">Y91-D91</f>
        <v>0</v>
      </c>
    </row>
    <row r="92" spans="1:26" ht="26.25" customHeight="1">
      <c r="A92" s="1"/>
      <c r="B92" s="20"/>
      <c r="C92" s="69" t="s">
        <v>148</v>
      </c>
      <c r="D92" s="70">
        <f>G92</f>
        <v>603000</v>
      </c>
      <c r="E92" s="71"/>
      <c r="F92" s="70">
        <f>G92</f>
        <v>603000</v>
      </c>
      <c r="G92" s="68">
        <v>603000</v>
      </c>
      <c r="H92" s="22"/>
      <c r="I92" s="44">
        <f aca="true" t="shared" si="13" ref="I92:I138">H92/D92*100</f>
        <v>0</v>
      </c>
      <c r="J92" s="64">
        <f aca="true" t="shared" si="14" ref="J92:J138">H92/(N92+O92)*100</f>
        <v>0</v>
      </c>
      <c r="L92" s="47"/>
      <c r="M92" s="72"/>
      <c r="N92" s="72"/>
      <c r="O92" s="72">
        <v>60300</v>
      </c>
      <c r="P92" s="72"/>
      <c r="Q92" s="72"/>
      <c r="R92" s="72"/>
      <c r="S92" s="72"/>
      <c r="T92" s="72">
        <v>271350</v>
      </c>
      <c r="U92" s="72"/>
      <c r="V92" s="72"/>
      <c r="W92" s="72">
        <v>271350</v>
      </c>
      <c r="X92" s="72"/>
      <c r="Y92" s="22">
        <f aca="true" t="shared" si="15" ref="Y92:Y138">SUM(M92:X92)</f>
        <v>603000</v>
      </c>
      <c r="Z92" s="39">
        <f t="shared" si="12"/>
        <v>0</v>
      </c>
    </row>
    <row r="93" spans="1:26" ht="26.25" customHeight="1">
      <c r="A93" s="1"/>
      <c r="B93" s="20"/>
      <c r="C93" s="69" t="s">
        <v>149</v>
      </c>
      <c r="D93" s="70">
        <f>G93</f>
        <v>311000</v>
      </c>
      <c r="E93" s="71"/>
      <c r="F93" s="70">
        <f>G93</f>
        <v>311000</v>
      </c>
      <c r="G93" s="68">
        <f>118000+193000</f>
        <v>311000</v>
      </c>
      <c r="H93" s="22"/>
      <c r="I93" s="44">
        <f t="shared" si="13"/>
        <v>0</v>
      </c>
      <c r="J93" s="64">
        <f t="shared" si="14"/>
        <v>0</v>
      </c>
      <c r="L93" s="47"/>
      <c r="M93" s="72"/>
      <c r="N93" s="72"/>
      <c r="O93" s="72">
        <v>31100</v>
      </c>
      <c r="P93" s="72"/>
      <c r="Q93" s="72"/>
      <c r="R93" s="72"/>
      <c r="S93" s="72"/>
      <c r="T93" s="72">
        <v>139950</v>
      </c>
      <c r="U93" s="72"/>
      <c r="V93" s="72"/>
      <c r="W93" s="72">
        <v>139950</v>
      </c>
      <c r="X93" s="72"/>
      <c r="Y93" s="22">
        <f t="shared" si="15"/>
        <v>311000</v>
      </c>
      <c r="Z93" s="39">
        <f t="shared" si="12"/>
        <v>0</v>
      </c>
    </row>
    <row r="94" spans="1:26" ht="45" customHeight="1">
      <c r="A94" s="1"/>
      <c r="B94" s="20"/>
      <c r="C94" s="57" t="s">
        <v>48</v>
      </c>
      <c r="D94" s="24">
        <f>E94+F94</f>
        <v>450000</v>
      </c>
      <c r="E94" s="26"/>
      <c r="F94" s="24">
        <v>450000</v>
      </c>
      <c r="G94" s="58">
        <f>F94</f>
        <v>450000</v>
      </c>
      <c r="H94" s="24"/>
      <c r="I94" s="44">
        <f t="shared" si="13"/>
        <v>0</v>
      </c>
      <c r="J94" s="64">
        <f t="shared" si="14"/>
        <v>0</v>
      </c>
      <c r="L94" s="47">
        <f>H94-(M94+N94+O94)</f>
        <v>-450000</v>
      </c>
      <c r="M94" s="72"/>
      <c r="N94" s="73">
        <v>450000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22">
        <f t="shared" si="15"/>
        <v>450000</v>
      </c>
      <c r="Z94" s="39">
        <f t="shared" si="12"/>
        <v>0</v>
      </c>
    </row>
    <row r="95" spans="1:26" ht="22.5" customHeight="1">
      <c r="A95" s="1"/>
      <c r="B95" s="20"/>
      <c r="C95" s="69" t="s">
        <v>150</v>
      </c>
      <c r="D95" s="70">
        <f>G95</f>
        <v>116000</v>
      </c>
      <c r="E95" s="71"/>
      <c r="F95" s="70">
        <f>G95</f>
        <v>116000</v>
      </c>
      <c r="G95" s="68">
        <v>116000</v>
      </c>
      <c r="H95" s="24"/>
      <c r="I95" s="44">
        <f t="shared" si="13"/>
        <v>0</v>
      </c>
      <c r="J95" s="64">
        <f t="shared" si="14"/>
        <v>0</v>
      </c>
      <c r="L95" s="47"/>
      <c r="M95" s="72"/>
      <c r="N95" s="72"/>
      <c r="O95" s="72">
        <v>11600</v>
      </c>
      <c r="P95" s="72"/>
      <c r="Q95" s="72"/>
      <c r="R95" s="72"/>
      <c r="S95" s="72"/>
      <c r="T95" s="72"/>
      <c r="U95" s="72">
        <v>81200</v>
      </c>
      <c r="V95" s="72"/>
      <c r="W95" s="72">
        <v>23200</v>
      </c>
      <c r="X95" s="72"/>
      <c r="Y95" s="22">
        <f t="shared" si="15"/>
        <v>116000</v>
      </c>
      <c r="Z95" s="39">
        <f t="shared" si="12"/>
        <v>0</v>
      </c>
    </row>
    <row r="96" spans="1:26" ht="24" customHeight="1">
      <c r="A96" s="1"/>
      <c r="B96" s="20"/>
      <c r="C96" s="69" t="s">
        <v>151</v>
      </c>
      <c r="D96" s="70">
        <f>G96</f>
        <v>116000</v>
      </c>
      <c r="E96" s="71"/>
      <c r="F96" s="70">
        <f>G96</f>
        <v>116000</v>
      </c>
      <c r="G96" s="68">
        <v>116000</v>
      </c>
      <c r="H96" s="24"/>
      <c r="I96" s="44">
        <f t="shared" si="13"/>
        <v>0</v>
      </c>
      <c r="J96" s="64">
        <f t="shared" si="14"/>
        <v>0</v>
      </c>
      <c r="L96" s="47"/>
      <c r="M96" s="72"/>
      <c r="N96" s="72"/>
      <c r="O96" s="72">
        <v>11600</v>
      </c>
      <c r="P96" s="72"/>
      <c r="Q96" s="72"/>
      <c r="R96" s="72"/>
      <c r="S96" s="72"/>
      <c r="T96" s="72"/>
      <c r="U96" s="72">
        <v>81200</v>
      </c>
      <c r="V96" s="72"/>
      <c r="W96" s="72">
        <v>23200</v>
      </c>
      <c r="X96" s="72"/>
      <c r="Y96" s="22">
        <f t="shared" si="15"/>
        <v>116000</v>
      </c>
      <c r="Z96" s="39">
        <f t="shared" si="12"/>
        <v>0</v>
      </c>
    </row>
    <row r="97" spans="1:26" ht="47.25" customHeight="1">
      <c r="A97" s="1"/>
      <c r="B97" s="20"/>
      <c r="C97" s="57" t="s">
        <v>47</v>
      </c>
      <c r="D97" s="24">
        <f>E97+F97</f>
        <v>240000</v>
      </c>
      <c r="E97" s="26"/>
      <c r="F97" s="24">
        <v>240000</v>
      </c>
      <c r="G97" s="58">
        <f>F97</f>
        <v>240000</v>
      </c>
      <c r="H97" s="24"/>
      <c r="I97" s="44">
        <f t="shared" si="13"/>
        <v>0</v>
      </c>
      <c r="J97" s="64">
        <f t="shared" si="14"/>
        <v>0</v>
      </c>
      <c r="L97" s="47">
        <f>H97-(M97+N97+O97)</f>
        <v>-240000</v>
      </c>
      <c r="M97" s="72"/>
      <c r="N97" s="73">
        <v>240000</v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22">
        <f t="shared" si="15"/>
        <v>240000</v>
      </c>
      <c r="Z97" s="39">
        <f t="shared" si="12"/>
        <v>0</v>
      </c>
    </row>
    <row r="98" spans="1:26" ht="25.5" customHeight="1">
      <c r="A98" s="1"/>
      <c r="B98" s="20"/>
      <c r="C98" s="69" t="s">
        <v>152</v>
      </c>
      <c r="D98" s="70">
        <f aca="true" t="shared" si="16" ref="D98:D105">G98</f>
        <v>580000</v>
      </c>
      <c r="E98" s="71"/>
      <c r="F98" s="70">
        <f aca="true" t="shared" si="17" ref="F98:F105">G98</f>
        <v>580000</v>
      </c>
      <c r="G98" s="68">
        <v>580000</v>
      </c>
      <c r="H98" s="24"/>
      <c r="I98" s="44">
        <f t="shared" si="13"/>
        <v>0</v>
      </c>
      <c r="J98" s="64">
        <f t="shared" si="14"/>
        <v>0</v>
      </c>
      <c r="L98" s="47"/>
      <c r="M98" s="72"/>
      <c r="N98" s="72"/>
      <c r="O98" s="72">
        <v>58000</v>
      </c>
      <c r="P98" s="72"/>
      <c r="Q98" s="72"/>
      <c r="R98" s="72"/>
      <c r="S98" s="72"/>
      <c r="T98" s="72"/>
      <c r="U98" s="72">
        <v>406000</v>
      </c>
      <c r="V98" s="72"/>
      <c r="W98" s="72">
        <v>116000</v>
      </c>
      <c r="X98" s="72"/>
      <c r="Y98" s="22">
        <f t="shared" si="15"/>
        <v>580000</v>
      </c>
      <c r="Z98" s="39">
        <f t="shared" si="12"/>
        <v>0</v>
      </c>
    </row>
    <row r="99" spans="1:26" ht="45" customHeight="1">
      <c r="A99" s="1"/>
      <c r="B99" s="20"/>
      <c r="C99" s="69" t="s">
        <v>153</v>
      </c>
      <c r="D99" s="70">
        <f t="shared" si="16"/>
        <v>133000</v>
      </c>
      <c r="E99" s="71"/>
      <c r="F99" s="70">
        <f t="shared" si="17"/>
        <v>133000</v>
      </c>
      <c r="G99" s="68">
        <v>133000</v>
      </c>
      <c r="H99" s="24"/>
      <c r="I99" s="44">
        <f t="shared" si="13"/>
        <v>0</v>
      </c>
      <c r="J99" s="64">
        <f t="shared" si="14"/>
        <v>0</v>
      </c>
      <c r="L99" s="47"/>
      <c r="M99" s="72"/>
      <c r="N99" s="72"/>
      <c r="O99" s="72">
        <v>13300</v>
      </c>
      <c r="P99" s="72"/>
      <c r="Q99" s="72"/>
      <c r="R99" s="72"/>
      <c r="S99" s="72"/>
      <c r="T99" s="72"/>
      <c r="U99" s="72">
        <v>93100</v>
      </c>
      <c r="V99" s="72"/>
      <c r="W99" s="72">
        <v>26600</v>
      </c>
      <c r="X99" s="72"/>
      <c r="Y99" s="22">
        <f t="shared" si="15"/>
        <v>133000</v>
      </c>
      <c r="Z99" s="39">
        <f t="shared" si="12"/>
        <v>0</v>
      </c>
    </row>
    <row r="100" spans="1:26" ht="24" customHeight="1">
      <c r="A100" s="1"/>
      <c r="B100" s="20"/>
      <c r="C100" s="69" t="s">
        <v>154</v>
      </c>
      <c r="D100" s="70">
        <f t="shared" si="16"/>
        <v>133000</v>
      </c>
      <c r="E100" s="71"/>
      <c r="F100" s="70">
        <f t="shared" si="17"/>
        <v>133000</v>
      </c>
      <c r="G100" s="68">
        <v>133000</v>
      </c>
      <c r="H100" s="24"/>
      <c r="I100" s="44">
        <f t="shared" si="13"/>
        <v>0</v>
      </c>
      <c r="J100" s="64">
        <f t="shared" si="14"/>
        <v>0</v>
      </c>
      <c r="L100" s="47"/>
      <c r="M100" s="72"/>
      <c r="N100" s="72"/>
      <c r="O100" s="72">
        <v>13300</v>
      </c>
      <c r="P100" s="72"/>
      <c r="Q100" s="72"/>
      <c r="R100" s="72"/>
      <c r="S100" s="72"/>
      <c r="T100" s="72"/>
      <c r="U100" s="72">
        <v>93100</v>
      </c>
      <c r="V100" s="72"/>
      <c r="W100" s="72">
        <v>26600</v>
      </c>
      <c r="X100" s="72"/>
      <c r="Y100" s="22">
        <f t="shared" si="15"/>
        <v>133000</v>
      </c>
      <c r="Z100" s="39">
        <f t="shared" si="12"/>
        <v>0</v>
      </c>
    </row>
    <row r="101" spans="1:26" ht="25.5" customHeight="1">
      <c r="A101" s="1"/>
      <c r="B101" s="20"/>
      <c r="C101" s="69" t="s">
        <v>155</v>
      </c>
      <c r="D101" s="70">
        <f t="shared" si="16"/>
        <v>232000</v>
      </c>
      <c r="E101" s="71"/>
      <c r="F101" s="70">
        <f t="shared" si="17"/>
        <v>232000</v>
      </c>
      <c r="G101" s="68">
        <v>232000</v>
      </c>
      <c r="H101" s="24"/>
      <c r="I101" s="44">
        <f t="shared" si="13"/>
        <v>0</v>
      </c>
      <c r="J101" s="64">
        <f t="shared" si="14"/>
        <v>0</v>
      </c>
      <c r="L101" s="47"/>
      <c r="M101" s="72"/>
      <c r="N101" s="72"/>
      <c r="O101" s="72">
        <v>23200</v>
      </c>
      <c r="P101" s="72"/>
      <c r="Q101" s="72"/>
      <c r="R101" s="72"/>
      <c r="S101" s="72"/>
      <c r="T101" s="72"/>
      <c r="U101" s="72">
        <v>162400</v>
      </c>
      <c r="V101" s="72"/>
      <c r="W101" s="72">
        <v>46400</v>
      </c>
      <c r="X101" s="72"/>
      <c r="Y101" s="22">
        <f t="shared" si="15"/>
        <v>232000</v>
      </c>
      <c r="Z101" s="39">
        <f t="shared" si="12"/>
        <v>0</v>
      </c>
    </row>
    <row r="102" spans="1:26" ht="25.5" customHeight="1">
      <c r="A102" s="1"/>
      <c r="B102" s="20"/>
      <c r="C102" s="69" t="s">
        <v>156</v>
      </c>
      <c r="D102" s="70">
        <f t="shared" si="16"/>
        <v>133000</v>
      </c>
      <c r="E102" s="71"/>
      <c r="F102" s="70">
        <f t="shared" si="17"/>
        <v>133000</v>
      </c>
      <c r="G102" s="68">
        <v>133000</v>
      </c>
      <c r="H102" s="24"/>
      <c r="I102" s="44">
        <f t="shared" si="13"/>
        <v>0</v>
      </c>
      <c r="J102" s="64">
        <f t="shared" si="14"/>
        <v>0</v>
      </c>
      <c r="L102" s="47"/>
      <c r="M102" s="72"/>
      <c r="N102" s="72"/>
      <c r="O102" s="72">
        <v>13300</v>
      </c>
      <c r="P102" s="72"/>
      <c r="Q102" s="72"/>
      <c r="R102" s="72"/>
      <c r="S102" s="72"/>
      <c r="T102" s="72"/>
      <c r="U102" s="72">
        <v>93100</v>
      </c>
      <c r="V102" s="72"/>
      <c r="W102" s="72">
        <v>26600</v>
      </c>
      <c r="X102" s="72"/>
      <c r="Y102" s="22">
        <f t="shared" si="15"/>
        <v>133000</v>
      </c>
      <c r="Z102" s="39">
        <f t="shared" si="12"/>
        <v>0</v>
      </c>
    </row>
    <row r="103" spans="1:26" ht="27" customHeight="1">
      <c r="A103" s="1"/>
      <c r="B103" s="20"/>
      <c r="C103" s="69" t="s">
        <v>157</v>
      </c>
      <c r="D103" s="70">
        <f t="shared" si="16"/>
        <v>767000</v>
      </c>
      <c r="E103" s="71"/>
      <c r="F103" s="70">
        <f t="shared" si="17"/>
        <v>767000</v>
      </c>
      <c r="G103" s="68">
        <v>767000</v>
      </c>
      <c r="H103" s="24"/>
      <c r="I103" s="44">
        <f t="shared" si="13"/>
        <v>0</v>
      </c>
      <c r="J103" s="64">
        <f t="shared" si="14"/>
        <v>0</v>
      </c>
      <c r="L103" s="47"/>
      <c r="M103" s="72"/>
      <c r="N103" s="72"/>
      <c r="O103" s="72">
        <v>76700</v>
      </c>
      <c r="P103" s="72"/>
      <c r="Q103" s="72"/>
      <c r="R103" s="72"/>
      <c r="S103" s="72"/>
      <c r="T103" s="72"/>
      <c r="U103" s="72">
        <v>536900</v>
      </c>
      <c r="V103" s="72"/>
      <c r="W103" s="72">
        <v>153400</v>
      </c>
      <c r="X103" s="72"/>
      <c r="Y103" s="22">
        <f t="shared" si="15"/>
        <v>767000</v>
      </c>
      <c r="Z103" s="39">
        <f t="shared" si="12"/>
        <v>0</v>
      </c>
    </row>
    <row r="104" spans="1:26" ht="25.5" customHeight="1">
      <c r="A104" s="1"/>
      <c r="B104" s="20"/>
      <c r="C104" s="69" t="s">
        <v>158</v>
      </c>
      <c r="D104" s="70">
        <f t="shared" si="16"/>
        <v>979000</v>
      </c>
      <c r="E104" s="71"/>
      <c r="F104" s="70">
        <f t="shared" si="17"/>
        <v>979000</v>
      </c>
      <c r="G104" s="68">
        <v>979000</v>
      </c>
      <c r="H104" s="24"/>
      <c r="I104" s="44">
        <f t="shared" si="13"/>
        <v>0</v>
      </c>
      <c r="J104" s="64">
        <f t="shared" si="14"/>
        <v>0</v>
      </c>
      <c r="L104" s="47"/>
      <c r="M104" s="72"/>
      <c r="N104" s="72"/>
      <c r="O104" s="72">
        <v>97900</v>
      </c>
      <c r="P104" s="72"/>
      <c r="Q104" s="72"/>
      <c r="R104" s="72"/>
      <c r="S104" s="72"/>
      <c r="T104" s="72"/>
      <c r="U104" s="72">
        <v>685300</v>
      </c>
      <c r="V104" s="72"/>
      <c r="W104" s="72">
        <v>195800</v>
      </c>
      <c r="X104" s="72"/>
      <c r="Y104" s="22">
        <f t="shared" si="15"/>
        <v>979000</v>
      </c>
      <c r="Z104" s="39">
        <f t="shared" si="12"/>
        <v>0</v>
      </c>
    </row>
    <row r="105" spans="1:26" ht="27" customHeight="1">
      <c r="A105" s="1"/>
      <c r="B105" s="20"/>
      <c r="C105" s="69" t="s">
        <v>159</v>
      </c>
      <c r="D105" s="70">
        <f t="shared" si="16"/>
        <v>560000</v>
      </c>
      <c r="E105" s="71"/>
      <c r="F105" s="70">
        <f t="shared" si="17"/>
        <v>560000</v>
      </c>
      <c r="G105" s="68">
        <v>560000</v>
      </c>
      <c r="H105" s="24"/>
      <c r="I105" s="44">
        <f t="shared" si="13"/>
        <v>0</v>
      </c>
      <c r="J105" s="64">
        <f t="shared" si="14"/>
        <v>0</v>
      </c>
      <c r="L105" s="47"/>
      <c r="M105" s="72"/>
      <c r="N105" s="72"/>
      <c r="O105" s="72">
        <v>56000</v>
      </c>
      <c r="P105" s="72"/>
      <c r="Q105" s="72"/>
      <c r="R105" s="72"/>
      <c r="S105" s="72"/>
      <c r="T105" s="72"/>
      <c r="U105" s="72">
        <v>392000</v>
      </c>
      <c r="V105" s="72"/>
      <c r="W105" s="72">
        <v>112000</v>
      </c>
      <c r="X105" s="72"/>
      <c r="Y105" s="22">
        <f t="shared" si="15"/>
        <v>560000</v>
      </c>
      <c r="Z105" s="39">
        <f t="shared" si="12"/>
        <v>0</v>
      </c>
    </row>
    <row r="106" spans="1:26" ht="43.5" customHeight="1">
      <c r="A106" s="1"/>
      <c r="B106" s="20"/>
      <c r="C106" s="57" t="s">
        <v>45</v>
      </c>
      <c r="D106" s="24">
        <f>E106+F106</f>
        <v>134745</v>
      </c>
      <c r="E106" s="26"/>
      <c r="F106" s="24">
        <v>134745</v>
      </c>
      <c r="G106" s="58">
        <f>F106</f>
        <v>134745</v>
      </c>
      <c r="H106" s="24"/>
      <c r="I106" s="44">
        <f t="shared" si="13"/>
        <v>0</v>
      </c>
      <c r="J106" s="64">
        <f t="shared" si="14"/>
        <v>0</v>
      </c>
      <c r="L106" s="47">
        <f>H106-(M106+N106+O106)</f>
        <v>-134745</v>
      </c>
      <c r="M106" s="72"/>
      <c r="N106" s="73">
        <v>134745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22">
        <f t="shared" si="15"/>
        <v>134745</v>
      </c>
      <c r="Z106" s="39">
        <f t="shared" si="12"/>
        <v>0</v>
      </c>
    </row>
    <row r="107" spans="1:26" ht="20.25" customHeight="1">
      <c r="A107" s="1"/>
      <c r="B107" s="20"/>
      <c r="C107" s="69" t="s">
        <v>160</v>
      </c>
      <c r="D107" s="70">
        <f aca="true" t="shared" si="18" ref="D107:D113">G107</f>
        <v>2400000</v>
      </c>
      <c r="E107" s="71"/>
      <c r="F107" s="70">
        <f aca="true" t="shared" si="19" ref="F107:F113">G107</f>
        <v>2400000</v>
      </c>
      <c r="G107" s="68">
        <v>2400000</v>
      </c>
      <c r="H107" s="24"/>
      <c r="I107" s="44">
        <f t="shared" si="13"/>
        <v>0</v>
      </c>
      <c r="J107" s="64">
        <f t="shared" si="14"/>
        <v>0</v>
      </c>
      <c r="L107" s="47"/>
      <c r="M107" s="72"/>
      <c r="N107" s="72"/>
      <c r="O107" s="72">
        <v>240000</v>
      </c>
      <c r="P107" s="72"/>
      <c r="Q107" s="72"/>
      <c r="R107" s="72"/>
      <c r="S107" s="72"/>
      <c r="T107" s="72"/>
      <c r="U107" s="72"/>
      <c r="V107" s="72"/>
      <c r="W107" s="72">
        <v>1080000</v>
      </c>
      <c r="X107" s="72">
        <v>1080000</v>
      </c>
      <c r="Y107" s="22">
        <f t="shared" si="15"/>
        <v>2400000</v>
      </c>
      <c r="Z107" s="39">
        <f t="shared" si="12"/>
        <v>0</v>
      </c>
    </row>
    <row r="108" spans="1:26" ht="27" customHeight="1">
      <c r="A108" s="1"/>
      <c r="B108" s="20"/>
      <c r="C108" s="69" t="s">
        <v>161</v>
      </c>
      <c r="D108" s="70">
        <f t="shared" si="18"/>
        <v>2034000</v>
      </c>
      <c r="E108" s="71"/>
      <c r="F108" s="70">
        <f t="shared" si="19"/>
        <v>2034000</v>
      </c>
      <c r="G108" s="68">
        <v>2034000</v>
      </c>
      <c r="H108" s="24"/>
      <c r="I108" s="44">
        <f t="shared" si="13"/>
        <v>0</v>
      </c>
      <c r="J108" s="64">
        <f t="shared" si="14"/>
        <v>0</v>
      </c>
      <c r="L108" s="47"/>
      <c r="M108" s="72"/>
      <c r="N108" s="72"/>
      <c r="O108" s="72">
        <v>203400</v>
      </c>
      <c r="P108" s="72"/>
      <c r="Q108" s="72"/>
      <c r="R108" s="72"/>
      <c r="S108" s="72"/>
      <c r="T108" s="72"/>
      <c r="U108" s="72"/>
      <c r="V108" s="72"/>
      <c r="W108" s="72">
        <v>915300</v>
      </c>
      <c r="X108" s="72">
        <v>915300</v>
      </c>
      <c r="Y108" s="22">
        <f t="shared" si="15"/>
        <v>2034000</v>
      </c>
      <c r="Z108" s="39">
        <f t="shared" si="12"/>
        <v>0</v>
      </c>
    </row>
    <row r="109" spans="1:26" ht="25.5" customHeight="1">
      <c r="A109" s="1"/>
      <c r="B109" s="20"/>
      <c r="C109" s="69" t="s">
        <v>162</v>
      </c>
      <c r="D109" s="70">
        <f t="shared" si="18"/>
        <v>2301000</v>
      </c>
      <c r="E109" s="71"/>
      <c r="F109" s="70">
        <f t="shared" si="19"/>
        <v>2301000</v>
      </c>
      <c r="G109" s="68">
        <v>2301000</v>
      </c>
      <c r="H109" s="24"/>
      <c r="I109" s="44">
        <f t="shared" si="13"/>
        <v>0</v>
      </c>
      <c r="J109" s="64" t="e">
        <f t="shared" si="14"/>
        <v>#DIV/0!</v>
      </c>
      <c r="L109" s="47"/>
      <c r="M109" s="72"/>
      <c r="N109" s="72"/>
      <c r="O109" s="72">
        <v>0</v>
      </c>
      <c r="P109" s="72"/>
      <c r="Q109" s="72"/>
      <c r="R109" s="72"/>
      <c r="S109" s="72"/>
      <c r="T109" s="72">
        <v>1100000</v>
      </c>
      <c r="U109" s="72"/>
      <c r="V109" s="72"/>
      <c r="W109" s="72">
        <v>1201000</v>
      </c>
      <c r="X109" s="72"/>
      <c r="Y109" s="22">
        <f t="shared" si="15"/>
        <v>2301000</v>
      </c>
      <c r="Z109" s="39">
        <f t="shared" si="12"/>
        <v>0</v>
      </c>
    </row>
    <row r="110" spans="1:26" ht="25.5" customHeight="1">
      <c r="A110" s="1"/>
      <c r="B110" s="20"/>
      <c r="C110" s="69" t="s">
        <v>163</v>
      </c>
      <c r="D110" s="70">
        <f t="shared" si="18"/>
        <v>767000</v>
      </c>
      <c r="E110" s="71"/>
      <c r="F110" s="70">
        <f t="shared" si="19"/>
        <v>767000</v>
      </c>
      <c r="G110" s="68">
        <v>767000</v>
      </c>
      <c r="H110" s="24"/>
      <c r="I110" s="44">
        <f t="shared" si="13"/>
        <v>0</v>
      </c>
      <c r="J110" s="64">
        <f t="shared" si="14"/>
        <v>0</v>
      </c>
      <c r="L110" s="47"/>
      <c r="M110" s="72"/>
      <c r="N110" s="72"/>
      <c r="O110" s="72">
        <v>76700</v>
      </c>
      <c r="P110" s="72">
        <v>536900</v>
      </c>
      <c r="Q110" s="72"/>
      <c r="R110" s="72"/>
      <c r="S110" s="72">
        <v>153400</v>
      </c>
      <c r="T110" s="72"/>
      <c r="U110" s="72"/>
      <c r="V110" s="72"/>
      <c r="W110" s="72"/>
      <c r="X110" s="72"/>
      <c r="Y110" s="22">
        <f t="shared" si="15"/>
        <v>767000</v>
      </c>
      <c r="Z110" s="39">
        <f t="shared" si="12"/>
        <v>0</v>
      </c>
    </row>
    <row r="111" spans="1:26" ht="27" customHeight="1">
      <c r="A111" s="1"/>
      <c r="B111" s="20"/>
      <c r="C111" s="69" t="s">
        <v>164</v>
      </c>
      <c r="D111" s="70">
        <f t="shared" si="18"/>
        <v>367000</v>
      </c>
      <c r="E111" s="71"/>
      <c r="F111" s="70">
        <f t="shared" si="19"/>
        <v>367000</v>
      </c>
      <c r="G111" s="68">
        <v>367000</v>
      </c>
      <c r="H111" s="24"/>
      <c r="I111" s="44">
        <f t="shared" si="13"/>
        <v>0</v>
      </c>
      <c r="J111" s="64" t="e">
        <f t="shared" si="14"/>
        <v>#DIV/0!</v>
      </c>
      <c r="L111" s="47"/>
      <c r="M111" s="72"/>
      <c r="N111" s="72"/>
      <c r="O111" s="72"/>
      <c r="P111" s="72"/>
      <c r="Q111" s="72"/>
      <c r="R111" s="72"/>
      <c r="S111" s="72"/>
      <c r="T111" s="72"/>
      <c r="U111" s="72">
        <v>36700</v>
      </c>
      <c r="V111" s="72">
        <v>256900</v>
      </c>
      <c r="W111" s="72"/>
      <c r="X111" s="72">
        <v>73400</v>
      </c>
      <c r="Y111" s="22">
        <f t="shared" si="15"/>
        <v>367000</v>
      </c>
      <c r="Z111" s="39">
        <f t="shared" si="12"/>
        <v>0</v>
      </c>
    </row>
    <row r="112" spans="1:26" ht="28.5" customHeight="1">
      <c r="A112" s="1"/>
      <c r="B112" s="20"/>
      <c r="C112" s="69" t="s">
        <v>165</v>
      </c>
      <c r="D112" s="70">
        <f t="shared" si="18"/>
        <v>770000</v>
      </c>
      <c r="E112" s="71"/>
      <c r="F112" s="70">
        <f t="shared" si="19"/>
        <v>770000</v>
      </c>
      <c r="G112" s="68">
        <v>770000</v>
      </c>
      <c r="H112" s="24"/>
      <c r="I112" s="44">
        <f t="shared" si="13"/>
        <v>0</v>
      </c>
      <c r="J112" s="64" t="e">
        <f t="shared" si="14"/>
        <v>#DIV/0!</v>
      </c>
      <c r="L112" s="47"/>
      <c r="M112" s="72"/>
      <c r="N112" s="72"/>
      <c r="O112" s="72"/>
      <c r="P112" s="72"/>
      <c r="Q112" s="72"/>
      <c r="R112" s="72"/>
      <c r="S112" s="72"/>
      <c r="T112" s="72"/>
      <c r="U112" s="72">
        <v>77000</v>
      </c>
      <c r="V112" s="72">
        <v>539000</v>
      </c>
      <c r="W112" s="72"/>
      <c r="X112" s="72">
        <v>154000</v>
      </c>
      <c r="Y112" s="22">
        <f t="shared" si="15"/>
        <v>770000</v>
      </c>
      <c r="Z112" s="39">
        <f t="shared" si="12"/>
        <v>0</v>
      </c>
    </row>
    <row r="113" spans="1:26" ht="28.5" customHeight="1">
      <c r="A113" s="1"/>
      <c r="B113" s="20"/>
      <c r="C113" s="69" t="s">
        <v>166</v>
      </c>
      <c r="D113" s="70">
        <f t="shared" si="18"/>
        <v>767000</v>
      </c>
      <c r="E113" s="71"/>
      <c r="F113" s="70">
        <f t="shared" si="19"/>
        <v>767000</v>
      </c>
      <c r="G113" s="68">
        <v>767000</v>
      </c>
      <c r="H113" s="24"/>
      <c r="I113" s="44">
        <f t="shared" si="13"/>
        <v>0</v>
      </c>
      <c r="J113" s="64" t="e">
        <f t="shared" si="14"/>
        <v>#DIV/0!</v>
      </c>
      <c r="L113" s="47"/>
      <c r="M113" s="72"/>
      <c r="N113" s="72"/>
      <c r="O113" s="72"/>
      <c r="P113" s="72"/>
      <c r="Q113" s="72"/>
      <c r="R113" s="72"/>
      <c r="S113" s="72"/>
      <c r="T113" s="72"/>
      <c r="U113" s="72">
        <v>76700</v>
      </c>
      <c r="V113" s="72">
        <v>536900</v>
      </c>
      <c r="W113" s="72"/>
      <c r="X113" s="72">
        <v>153400</v>
      </c>
      <c r="Y113" s="22">
        <f t="shared" si="15"/>
        <v>767000</v>
      </c>
      <c r="Z113" s="39">
        <f t="shared" si="12"/>
        <v>0</v>
      </c>
    </row>
    <row r="114" spans="1:26" ht="41.25" customHeight="1">
      <c r="A114" s="1"/>
      <c r="B114" s="20"/>
      <c r="C114" s="57" t="s">
        <v>46</v>
      </c>
      <c r="D114" s="24">
        <f>E114+F114</f>
        <v>70000</v>
      </c>
      <c r="E114" s="26"/>
      <c r="F114" s="24">
        <v>70000</v>
      </c>
      <c r="G114" s="58">
        <f>F114</f>
        <v>70000</v>
      </c>
      <c r="H114" s="24"/>
      <c r="I114" s="44">
        <f t="shared" si="13"/>
        <v>0</v>
      </c>
      <c r="J114" s="64">
        <f t="shared" si="14"/>
        <v>0</v>
      </c>
      <c r="L114" s="47">
        <f>H114-(M114+N114+O114)</f>
        <v>-70000</v>
      </c>
      <c r="M114" s="72"/>
      <c r="N114" s="73">
        <v>70000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22">
        <f t="shared" si="15"/>
        <v>70000</v>
      </c>
      <c r="Z114" s="39">
        <f t="shared" si="12"/>
        <v>0</v>
      </c>
    </row>
    <row r="115" spans="1:26" ht="20.25" customHeight="1">
      <c r="A115" s="1"/>
      <c r="B115" s="20"/>
      <c r="C115" s="69" t="s">
        <v>167</v>
      </c>
      <c r="D115" s="70">
        <f aca="true" t="shared" si="20" ref="D115:D138">G115</f>
        <v>767000</v>
      </c>
      <c r="E115" s="71"/>
      <c r="F115" s="70">
        <f aca="true" t="shared" si="21" ref="F115:F138">G115</f>
        <v>767000</v>
      </c>
      <c r="G115" s="68">
        <v>767000</v>
      </c>
      <c r="H115" s="24"/>
      <c r="I115" s="44">
        <f t="shared" si="13"/>
        <v>0</v>
      </c>
      <c r="J115" s="64" t="e">
        <f t="shared" si="14"/>
        <v>#DIV/0!</v>
      </c>
      <c r="L115" s="47"/>
      <c r="M115" s="72"/>
      <c r="N115" s="72"/>
      <c r="O115" s="72"/>
      <c r="P115" s="72"/>
      <c r="Q115" s="72"/>
      <c r="R115" s="72"/>
      <c r="S115" s="72"/>
      <c r="T115" s="72">
        <v>76700</v>
      </c>
      <c r="U115" s="72"/>
      <c r="V115" s="72">
        <v>536900</v>
      </c>
      <c r="W115" s="72"/>
      <c r="X115" s="72">
        <v>153400</v>
      </c>
      <c r="Y115" s="22">
        <f t="shared" si="15"/>
        <v>767000</v>
      </c>
      <c r="Z115" s="39">
        <f t="shared" si="12"/>
        <v>0</v>
      </c>
    </row>
    <row r="116" spans="1:26" ht="21.75" customHeight="1">
      <c r="A116" s="1"/>
      <c r="B116" s="20"/>
      <c r="C116" s="69" t="s">
        <v>168</v>
      </c>
      <c r="D116" s="70">
        <f t="shared" si="20"/>
        <v>1473500</v>
      </c>
      <c r="E116" s="71"/>
      <c r="F116" s="70">
        <f t="shared" si="21"/>
        <v>1473500</v>
      </c>
      <c r="G116" s="68">
        <v>1473500</v>
      </c>
      <c r="H116" s="24"/>
      <c r="I116" s="44">
        <f t="shared" si="13"/>
        <v>0</v>
      </c>
      <c r="J116" s="64">
        <f t="shared" si="14"/>
        <v>0</v>
      </c>
      <c r="L116" s="47"/>
      <c r="M116" s="72"/>
      <c r="N116" s="72"/>
      <c r="O116" s="72">
        <v>900000</v>
      </c>
      <c r="P116" s="72"/>
      <c r="Q116" s="72"/>
      <c r="R116" s="72">
        <v>573500</v>
      </c>
      <c r="S116" s="72"/>
      <c r="T116" s="72"/>
      <c r="U116" s="72"/>
      <c r="V116" s="72"/>
      <c r="W116" s="72"/>
      <c r="X116" s="72"/>
      <c r="Y116" s="22">
        <f t="shared" si="15"/>
        <v>1473500</v>
      </c>
      <c r="Z116" s="39">
        <f t="shared" si="12"/>
        <v>0</v>
      </c>
    </row>
    <row r="117" spans="1:26" ht="27.75" customHeight="1">
      <c r="A117" s="1"/>
      <c r="B117" s="20"/>
      <c r="C117" s="69" t="s">
        <v>169</v>
      </c>
      <c r="D117" s="70">
        <f t="shared" si="20"/>
        <v>4555598</v>
      </c>
      <c r="E117" s="71"/>
      <c r="F117" s="70">
        <f t="shared" si="21"/>
        <v>4555598</v>
      </c>
      <c r="G117" s="68">
        <v>4555598</v>
      </c>
      <c r="H117" s="24"/>
      <c r="I117" s="44">
        <f t="shared" si="13"/>
        <v>0</v>
      </c>
      <c r="J117" s="64">
        <f t="shared" si="14"/>
        <v>0</v>
      </c>
      <c r="L117" s="47"/>
      <c r="M117" s="72"/>
      <c r="N117" s="72"/>
      <c r="O117" s="72">
        <v>2200000</v>
      </c>
      <c r="P117" s="72"/>
      <c r="Q117" s="72"/>
      <c r="R117" s="72"/>
      <c r="S117" s="72"/>
      <c r="T117" s="72">
        <v>2355598</v>
      </c>
      <c r="U117" s="72"/>
      <c r="V117" s="72"/>
      <c r="W117" s="72"/>
      <c r="X117" s="72"/>
      <c r="Y117" s="22">
        <f t="shared" si="15"/>
        <v>4555598</v>
      </c>
      <c r="Z117" s="39">
        <f t="shared" si="12"/>
        <v>0</v>
      </c>
    </row>
    <row r="118" spans="1:26" ht="21.75" customHeight="1">
      <c r="A118" s="1"/>
      <c r="B118" s="20"/>
      <c r="C118" s="69" t="s">
        <v>170</v>
      </c>
      <c r="D118" s="70">
        <f t="shared" si="20"/>
        <v>1440000</v>
      </c>
      <c r="E118" s="71"/>
      <c r="F118" s="70">
        <f t="shared" si="21"/>
        <v>1440000</v>
      </c>
      <c r="G118" s="68">
        <v>1440000</v>
      </c>
      <c r="H118" s="24"/>
      <c r="I118" s="44">
        <f t="shared" si="13"/>
        <v>0</v>
      </c>
      <c r="J118" s="64" t="e">
        <f t="shared" si="14"/>
        <v>#DIV/0!</v>
      </c>
      <c r="L118" s="47"/>
      <c r="M118" s="72"/>
      <c r="N118" s="72"/>
      <c r="O118" s="72"/>
      <c r="P118" s="72"/>
      <c r="Q118" s="72"/>
      <c r="R118" s="72"/>
      <c r="S118" s="72">
        <v>144000</v>
      </c>
      <c r="T118" s="72">
        <v>1008000</v>
      </c>
      <c r="U118" s="72"/>
      <c r="V118" s="72">
        <v>288000</v>
      </c>
      <c r="W118" s="72"/>
      <c r="X118" s="72"/>
      <c r="Y118" s="22">
        <f t="shared" si="15"/>
        <v>1440000</v>
      </c>
      <c r="Z118" s="39">
        <f t="shared" si="12"/>
        <v>0</v>
      </c>
    </row>
    <row r="119" spans="1:26" ht="31.5" customHeight="1">
      <c r="A119" s="1"/>
      <c r="B119" s="20"/>
      <c r="C119" s="69" t="s">
        <v>171</v>
      </c>
      <c r="D119" s="70">
        <f t="shared" si="20"/>
        <v>5206455</v>
      </c>
      <c r="E119" s="71"/>
      <c r="F119" s="70">
        <f t="shared" si="21"/>
        <v>5206455</v>
      </c>
      <c r="G119" s="68">
        <v>5206455</v>
      </c>
      <c r="H119" s="24"/>
      <c r="I119" s="44">
        <f t="shared" si="13"/>
        <v>0</v>
      </c>
      <c r="J119" s="64">
        <f t="shared" si="14"/>
        <v>0</v>
      </c>
      <c r="L119" s="47"/>
      <c r="M119" s="72"/>
      <c r="N119" s="72"/>
      <c r="O119" s="72">
        <v>2550000</v>
      </c>
      <c r="P119" s="72"/>
      <c r="Q119" s="72">
        <v>2656455</v>
      </c>
      <c r="R119" s="72"/>
      <c r="S119" s="72"/>
      <c r="T119" s="72"/>
      <c r="U119" s="72"/>
      <c r="V119" s="72"/>
      <c r="W119" s="72"/>
      <c r="X119" s="72"/>
      <c r="Y119" s="22">
        <f t="shared" si="15"/>
        <v>5206455</v>
      </c>
      <c r="Z119" s="39">
        <f t="shared" si="12"/>
        <v>0</v>
      </c>
    </row>
    <row r="120" spans="1:26" ht="31.5" customHeight="1">
      <c r="A120" s="1"/>
      <c r="B120" s="20"/>
      <c r="C120" s="69" t="s">
        <v>172</v>
      </c>
      <c r="D120" s="70">
        <f t="shared" si="20"/>
        <v>4678629</v>
      </c>
      <c r="E120" s="71"/>
      <c r="F120" s="70">
        <f t="shared" si="21"/>
        <v>4678629</v>
      </c>
      <c r="G120" s="68">
        <v>4678629</v>
      </c>
      <c r="H120" s="24"/>
      <c r="I120" s="44">
        <f t="shared" si="13"/>
        <v>0</v>
      </c>
      <c r="J120" s="64" t="e">
        <f t="shared" si="14"/>
        <v>#DIV/0!</v>
      </c>
      <c r="L120" s="47"/>
      <c r="M120" s="72"/>
      <c r="N120" s="72"/>
      <c r="O120" s="72"/>
      <c r="P120" s="72"/>
      <c r="Q120" s="72"/>
      <c r="R120" s="72"/>
      <c r="S120" s="72">
        <v>1790000</v>
      </c>
      <c r="T120" s="72"/>
      <c r="U120" s="72">
        <v>250000</v>
      </c>
      <c r="V120" s="72">
        <v>2378629</v>
      </c>
      <c r="W120" s="72"/>
      <c r="X120" s="72">
        <v>260000</v>
      </c>
      <c r="Y120" s="22">
        <f t="shared" si="15"/>
        <v>4678629</v>
      </c>
      <c r="Z120" s="39">
        <f t="shared" si="12"/>
        <v>0</v>
      </c>
    </row>
    <row r="121" spans="1:26" ht="28.5" customHeight="1">
      <c r="A121" s="1"/>
      <c r="B121" s="20"/>
      <c r="C121" s="69" t="s">
        <v>173</v>
      </c>
      <c r="D121" s="70">
        <f t="shared" si="20"/>
        <v>367000</v>
      </c>
      <c r="E121" s="71"/>
      <c r="F121" s="70">
        <f t="shared" si="21"/>
        <v>367000</v>
      </c>
      <c r="G121" s="68">
        <v>367000</v>
      </c>
      <c r="H121" s="24"/>
      <c r="I121" s="44">
        <f t="shared" si="13"/>
        <v>0</v>
      </c>
      <c r="J121" s="64" t="e">
        <f t="shared" si="14"/>
        <v>#DIV/0!</v>
      </c>
      <c r="L121" s="47"/>
      <c r="M121" s="72"/>
      <c r="N121" s="72"/>
      <c r="O121" s="72"/>
      <c r="P121" s="72"/>
      <c r="Q121" s="72"/>
      <c r="R121" s="72"/>
      <c r="S121" s="72"/>
      <c r="T121" s="72"/>
      <c r="U121" s="72">
        <v>36700</v>
      </c>
      <c r="V121" s="72">
        <v>256900</v>
      </c>
      <c r="W121" s="72"/>
      <c r="X121" s="72">
        <v>73400</v>
      </c>
      <c r="Y121" s="22">
        <f t="shared" si="15"/>
        <v>367000</v>
      </c>
      <c r="Z121" s="39">
        <f t="shared" si="12"/>
        <v>0</v>
      </c>
    </row>
    <row r="122" spans="1:26" ht="28.5" customHeight="1">
      <c r="A122" s="1"/>
      <c r="B122" s="20"/>
      <c r="C122" s="69" t="s">
        <v>174</v>
      </c>
      <c r="D122" s="70">
        <f t="shared" si="20"/>
        <v>3829000</v>
      </c>
      <c r="E122" s="71"/>
      <c r="F122" s="70">
        <f t="shared" si="21"/>
        <v>3829000</v>
      </c>
      <c r="G122" s="68">
        <v>3829000</v>
      </c>
      <c r="H122" s="24"/>
      <c r="I122" s="44">
        <f t="shared" si="13"/>
        <v>0</v>
      </c>
      <c r="J122" s="64" t="e">
        <f t="shared" si="14"/>
        <v>#DIV/0!</v>
      </c>
      <c r="L122" s="47"/>
      <c r="M122" s="72"/>
      <c r="N122" s="72"/>
      <c r="O122" s="72"/>
      <c r="P122" s="72"/>
      <c r="Q122" s="72"/>
      <c r="R122" s="72"/>
      <c r="S122" s="72">
        <v>1800000</v>
      </c>
      <c r="T122" s="72"/>
      <c r="U122" s="72"/>
      <c r="V122" s="72">
        <v>2029000</v>
      </c>
      <c r="W122" s="72"/>
      <c r="X122" s="72"/>
      <c r="Y122" s="22">
        <f t="shared" si="15"/>
        <v>3829000</v>
      </c>
      <c r="Z122" s="39">
        <f t="shared" si="12"/>
        <v>0</v>
      </c>
    </row>
    <row r="123" spans="1:26" ht="24" customHeight="1">
      <c r="A123" s="1"/>
      <c r="B123" s="20"/>
      <c r="C123" s="69" t="s">
        <v>175</v>
      </c>
      <c r="D123" s="70">
        <f t="shared" si="20"/>
        <v>3700000</v>
      </c>
      <c r="E123" s="71"/>
      <c r="F123" s="70">
        <f t="shared" si="21"/>
        <v>3700000</v>
      </c>
      <c r="G123" s="68">
        <v>3700000</v>
      </c>
      <c r="H123" s="24"/>
      <c r="I123" s="44">
        <f t="shared" si="13"/>
        <v>0</v>
      </c>
      <c r="J123" s="64">
        <f t="shared" si="14"/>
        <v>0</v>
      </c>
      <c r="L123" s="47"/>
      <c r="M123" s="72"/>
      <c r="N123" s="72"/>
      <c r="O123" s="72">
        <v>1800000</v>
      </c>
      <c r="P123" s="72"/>
      <c r="Q123" s="72"/>
      <c r="R123" s="72">
        <v>1900000</v>
      </c>
      <c r="S123" s="72"/>
      <c r="T123" s="72"/>
      <c r="U123" s="72"/>
      <c r="V123" s="72"/>
      <c r="W123" s="72"/>
      <c r="X123" s="72"/>
      <c r="Y123" s="22">
        <f t="shared" si="15"/>
        <v>3700000</v>
      </c>
      <c r="Z123" s="39">
        <f t="shared" si="12"/>
        <v>0</v>
      </c>
    </row>
    <row r="124" spans="1:26" ht="24" customHeight="1">
      <c r="A124" s="1"/>
      <c r="B124" s="20"/>
      <c r="C124" s="69" t="s">
        <v>176</v>
      </c>
      <c r="D124" s="70">
        <f t="shared" si="20"/>
        <v>400000</v>
      </c>
      <c r="E124" s="71"/>
      <c r="F124" s="70">
        <f t="shared" si="21"/>
        <v>400000</v>
      </c>
      <c r="G124" s="68">
        <v>400000</v>
      </c>
      <c r="H124" s="24"/>
      <c r="I124" s="44">
        <f t="shared" si="13"/>
        <v>0</v>
      </c>
      <c r="J124" s="64">
        <f t="shared" si="14"/>
        <v>0</v>
      </c>
      <c r="L124" s="47"/>
      <c r="M124" s="72"/>
      <c r="N124" s="72"/>
      <c r="O124" s="72">
        <v>200000</v>
      </c>
      <c r="P124" s="72"/>
      <c r="Q124" s="72"/>
      <c r="R124" s="72"/>
      <c r="S124" s="72"/>
      <c r="T124" s="72"/>
      <c r="U124" s="72">
        <v>200000</v>
      </c>
      <c r="V124" s="72"/>
      <c r="W124" s="72"/>
      <c r="X124" s="72"/>
      <c r="Y124" s="22">
        <f t="shared" si="15"/>
        <v>400000</v>
      </c>
      <c r="Z124" s="39">
        <f t="shared" si="12"/>
        <v>0</v>
      </c>
    </row>
    <row r="125" spans="1:26" ht="23.25" customHeight="1">
      <c r="A125" s="1"/>
      <c r="B125" s="20"/>
      <c r="C125" s="69" t="s">
        <v>177</v>
      </c>
      <c r="D125" s="70">
        <f t="shared" si="20"/>
        <v>117000</v>
      </c>
      <c r="E125" s="71"/>
      <c r="F125" s="70">
        <f t="shared" si="21"/>
        <v>117000</v>
      </c>
      <c r="G125" s="68">
        <v>117000</v>
      </c>
      <c r="H125" s="24"/>
      <c r="I125" s="44">
        <f t="shared" si="13"/>
        <v>0</v>
      </c>
      <c r="J125" s="64" t="e">
        <f t="shared" si="14"/>
        <v>#DIV/0!</v>
      </c>
      <c r="L125" s="47"/>
      <c r="M125" s="72"/>
      <c r="N125" s="72"/>
      <c r="O125" s="72"/>
      <c r="P125" s="72"/>
      <c r="Q125" s="72"/>
      <c r="R125" s="72"/>
      <c r="S125" s="72"/>
      <c r="T125" s="72"/>
      <c r="U125" s="72"/>
      <c r="V125" s="72">
        <v>117000</v>
      </c>
      <c r="W125" s="72"/>
      <c r="X125" s="72"/>
      <c r="Y125" s="22">
        <f t="shared" si="15"/>
        <v>117000</v>
      </c>
      <c r="Z125" s="39">
        <f t="shared" si="12"/>
        <v>0</v>
      </c>
    </row>
    <row r="126" spans="1:26" ht="25.5" customHeight="1">
      <c r="A126" s="1"/>
      <c r="B126" s="20"/>
      <c r="C126" s="69" t="s">
        <v>178</v>
      </c>
      <c r="D126" s="70">
        <f t="shared" si="20"/>
        <v>116000</v>
      </c>
      <c r="E126" s="71"/>
      <c r="F126" s="70">
        <f t="shared" si="21"/>
        <v>116000</v>
      </c>
      <c r="G126" s="68">
        <v>116000</v>
      </c>
      <c r="H126" s="24"/>
      <c r="I126" s="44">
        <f t="shared" si="13"/>
        <v>0</v>
      </c>
      <c r="J126" s="64" t="e">
        <f t="shared" si="14"/>
        <v>#DIV/0!</v>
      </c>
      <c r="L126" s="47"/>
      <c r="M126" s="72"/>
      <c r="N126" s="72"/>
      <c r="O126" s="72"/>
      <c r="P126" s="72"/>
      <c r="Q126" s="72"/>
      <c r="R126" s="72"/>
      <c r="S126" s="72"/>
      <c r="T126" s="72"/>
      <c r="U126" s="72">
        <v>116000</v>
      </c>
      <c r="V126" s="72"/>
      <c r="W126" s="72"/>
      <c r="X126" s="72"/>
      <c r="Y126" s="22">
        <f t="shared" si="15"/>
        <v>116000</v>
      </c>
      <c r="Z126" s="39">
        <f t="shared" si="12"/>
        <v>0</v>
      </c>
    </row>
    <row r="127" spans="1:26" ht="28.5" customHeight="1">
      <c r="A127" s="1"/>
      <c r="B127" s="20"/>
      <c r="C127" s="69" t="s">
        <v>179</v>
      </c>
      <c r="D127" s="70">
        <f t="shared" si="20"/>
        <v>5981700</v>
      </c>
      <c r="E127" s="71"/>
      <c r="F127" s="70">
        <f t="shared" si="21"/>
        <v>5981700</v>
      </c>
      <c r="G127" s="68">
        <v>5981700</v>
      </c>
      <c r="H127" s="24">
        <f>2873000</f>
        <v>2873000</v>
      </c>
      <c r="I127" s="42">
        <f t="shared" si="13"/>
        <v>48.02982429744053</v>
      </c>
      <c r="J127" s="64">
        <f t="shared" si="14"/>
        <v>87.30190323010964</v>
      </c>
      <c r="L127" s="47"/>
      <c r="M127" s="72"/>
      <c r="N127" s="72"/>
      <c r="O127" s="72">
        <v>3290879</v>
      </c>
      <c r="P127" s="72">
        <v>860036</v>
      </c>
      <c r="Q127" s="72">
        <v>506858</v>
      </c>
      <c r="R127" s="72">
        <v>600000</v>
      </c>
      <c r="S127" s="72">
        <v>600000</v>
      </c>
      <c r="T127" s="72">
        <v>123927</v>
      </c>
      <c r="U127" s="72"/>
      <c r="V127" s="72"/>
      <c r="W127" s="72"/>
      <c r="X127" s="72"/>
      <c r="Y127" s="22">
        <f t="shared" si="15"/>
        <v>5981700</v>
      </c>
      <c r="Z127" s="39">
        <f t="shared" si="12"/>
        <v>0</v>
      </c>
    </row>
    <row r="128" spans="1:26" ht="26.25" customHeight="1">
      <c r="A128" s="1"/>
      <c r="B128" s="20"/>
      <c r="C128" s="69" t="s">
        <v>180</v>
      </c>
      <c r="D128" s="70">
        <f t="shared" si="20"/>
        <v>935000</v>
      </c>
      <c r="E128" s="71"/>
      <c r="F128" s="70">
        <f t="shared" si="21"/>
        <v>935000</v>
      </c>
      <c r="G128" s="68">
        <v>935000</v>
      </c>
      <c r="H128" s="24"/>
      <c r="I128" s="44">
        <f t="shared" si="13"/>
        <v>0</v>
      </c>
      <c r="J128" s="64">
        <f t="shared" si="14"/>
        <v>0</v>
      </c>
      <c r="L128" s="47"/>
      <c r="M128" s="72"/>
      <c r="N128" s="72"/>
      <c r="O128" s="72">
        <v>47500</v>
      </c>
      <c r="P128" s="72"/>
      <c r="Q128" s="72"/>
      <c r="R128" s="72"/>
      <c r="S128" s="72">
        <v>466750</v>
      </c>
      <c r="T128" s="72"/>
      <c r="U128" s="72">
        <v>420750</v>
      </c>
      <c r="V128" s="72"/>
      <c r="W128" s="72"/>
      <c r="X128" s="72"/>
      <c r="Y128" s="22">
        <f t="shared" si="15"/>
        <v>935000</v>
      </c>
      <c r="Z128" s="39">
        <f t="shared" si="12"/>
        <v>0</v>
      </c>
    </row>
    <row r="129" spans="1:26" ht="26.25" customHeight="1">
      <c r="A129" s="1"/>
      <c r="B129" s="20"/>
      <c r="C129" s="69" t="s">
        <v>181</v>
      </c>
      <c r="D129" s="70">
        <f t="shared" si="20"/>
        <v>1460000</v>
      </c>
      <c r="E129" s="71"/>
      <c r="F129" s="70">
        <f t="shared" si="21"/>
        <v>1460000</v>
      </c>
      <c r="G129" s="68">
        <v>1460000</v>
      </c>
      <c r="H129" s="24"/>
      <c r="I129" s="44">
        <f t="shared" si="13"/>
        <v>0</v>
      </c>
      <c r="J129" s="64">
        <f t="shared" si="14"/>
        <v>0</v>
      </c>
      <c r="L129" s="47"/>
      <c r="M129" s="72"/>
      <c r="N129" s="72"/>
      <c r="O129" s="72">
        <v>73000</v>
      </c>
      <c r="P129" s="72"/>
      <c r="Q129" s="72"/>
      <c r="R129" s="72"/>
      <c r="S129" s="72">
        <v>730000</v>
      </c>
      <c r="T129" s="72"/>
      <c r="U129" s="72">
        <v>657000</v>
      </c>
      <c r="V129" s="72"/>
      <c r="W129" s="72"/>
      <c r="X129" s="72"/>
      <c r="Y129" s="22">
        <f t="shared" si="15"/>
        <v>1460000</v>
      </c>
      <c r="Z129" s="39">
        <f t="shared" si="12"/>
        <v>0</v>
      </c>
    </row>
    <row r="130" spans="1:26" ht="26.25" customHeight="1">
      <c r="A130" s="1"/>
      <c r="B130" s="20"/>
      <c r="C130" s="69" t="s">
        <v>182</v>
      </c>
      <c r="D130" s="70">
        <f t="shared" si="20"/>
        <v>1534000</v>
      </c>
      <c r="E130" s="71"/>
      <c r="F130" s="70">
        <f t="shared" si="21"/>
        <v>1534000</v>
      </c>
      <c r="G130" s="68">
        <v>1534000</v>
      </c>
      <c r="H130" s="24"/>
      <c r="I130" s="44">
        <f t="shared" si="13"/>
        <v>0</v>
      </c>
      <c r="J130" s="64">
        <f t="shared" si="14"/>
        <v>0</v>
      </c>
      <c r="L130" s="47"/>
      <c r="M130" s="72"/>
      <c r="N130" s="72"/>
      <c r="O130" s="72">
        <v>72400</v>
      </c>
      <c r="P130" s="72"/>
      <c r="Q130" s="72"/>
      <c r="R130" s="72"/>
      <c r="S130" s="72">
        <v>771300</v>
      </c>
      <c r="T130" s="72"/>
      <c r="U130" s="72">
        <v>690300</v>
      </c>
      <c r="V130" s="72"/>
      <c r="W130" s="72"/>
      <c r="X130" s="72"/>
      <c r="Y130" s="22">
        <f t="shared" si="15"/>
        <v>1534000</v>
      </c>
      <c r="Z130" s="39">
        <f t="shared" si="12"/>
        <v>0</v>
      </c>
    </row>
    <row r="131" spans="1:26" ht="26.25" customHeight="1">
      <c r="A131" s="1"/>
      <c r="B131" s="20"/>
      <c r="C131" s="69" t="s">
        <v>183</v>
      </c>
      <c r="D131" s="70">
        <f t="shared" si="20"/>
        <v>11585000</v>
      </c>
      <c r="E131" s="71"/>
      <c r="F131" s="70">
        <f t="shared" si="21"/>
        <v>11585000</v>
      </c>
      <c r="G131" s="68">
        <f>12352000-767000</f>
        <v>11585000</v>
      </c>
      <c r="H131" s="24"/>
      <c r="I131" s="44">
        <f t="shared" si="13"/>
        <v>0</v>
      </c>
      <c r="J131" s="64">
        <f t="shared" si="14"/>
        <v>0</v>
      </c>
      <c r="L131" s="47"/>
      <c r="M131" s="72"/>
      <c r="N131" s="72"/>
      <c r="O131" s="72">
        <f>4423300-3920000</f>
        <v>503300</v>
      </c>
      <c r="P131" s="72"/>
      <c r="Q131" s="72"/>
      <c r="R131" s="72"/>
      <c r="S131" s="72">
        <v>419862</v>
      </c>
      <c r="T131" s="72">
        <v>2618790</v>
      </c>
      <c r="U131" s="72">
        <v>199004</v>
      </c>
      <c r="V131" s="72">
        <v>28348</v>
      </c>
      <c r="W131" s="72">
        <f>1472356+3920000</f>
        <v>5392356</v>
      </c>
      <c r="X131" s="72">
        <v>2423340</v>
      </c>
      <c r="Y131" s="22">
        <f t="shared" si="15"/>
        <v>11585000</v>
      </c>
      <c r="Z131" s="39">
        <f t="shared" si="12"/>
        <v>0</v>
      </c>
    </row>
    <row r="132" spans="1:26" ht="26.25" customHeight="1">
      <c r="A132" s="1"/>
      <c r="B132" s="20"/>
      <c r="C132" s="69" t="s">
        <v>184</v>
      </c>
      <c r="D132" s="70">
        <f t="shared" si="20"/>
        <v>3200000</v>
      </c>
      <c r="E132" s="71"/>
      <c r="F132" s="70">
        <f t="shared" si="21"/>
        <v>3200000</v>
      </c>
      <c r="G132" s="68">
        <f>700000+2500000</f>
        <v>3200000</v>
      </c>
      <c r="H132" s="24">
        <f>178841</f>
        <v>178841</v>
      </c>
      <c r="I132" s="42">
        <f t="shared" si="13"/>
        <v>5.58878125</v>
      </c>
      <c r="J132" s="64">
        <f t="shared" si="14"/>
        <v>10.520058823529412</v>
      </c>
      <c r="L132" s="47"/>
      <c r="M132" s="72"/>
      <c r="N132" s="72"/>
      <c r="O132" s="72">
        <v>1700000</v>
      </c>
      <c r="P132" s="72">
        <v>400000</v>
      </c>
      <c r="Q132" s="72">
        <v>350000</v>
      </c>
      <c r="R132" s="72">
        <v>400000</v>
      </c>
      <c r="S132" s="72">
        <v>350000</v>
      </c>
      <c r="T132" s="72"/>
      <c r="U132" s="72"/>
      <c r="V132" s="72"/>
      <c r="W132" s="72"/>
      <c r="X132" s="72"/>
      <c r="Y132" s="22">
        <f t="shared" si="15"/>
        <v>3200000</v>
      </c>
      <c r="Z132" s="39">
        <f t="shared" si="12"/>
        <v>0</v>
      </c>
    </row>
    <row r="133" spans="1:26" ht="26.25" customHeight="1">
      <c r="A133" s="1"/>
      <c r="B133" s="20"/>
      <c r="C133" s="69" t="s">
        <v>185</v>
      </c>
      <c r="D133" s="70">
        <f t="shared" si="20"/>
        <v>33000</v>
      </c>
      <c r="E133" s="71"/>
      <c r="F133" s="70">
        <f t="shared" si="21"/>
        <v>33000</v>
      </c>
      <c r="G133" s="68">
        <v>33000</v>
      </c>
      <c r="H133" s="24"/>
      <c r="I133" s="44">
        <f t="shared" si="13"/>
        <v>0</v>
      </c>
      <c r="J133" s="64">
        <f t="shared" si="14"/>
        <v>0</v>
      </c>
      <c r="L133" s="47"/>
      <c r="M133" s="72"/>
      <c r="N133" s="72"/>
      <c r="O133" s="72">
        <v>33000</v>
      </c>
      <c r="P133" s="72"/>
      <c r="Q133" s="72"/>
      <c r="R133" s="72"/>
      <c r="S133" s="72"/>
      <c r="T133" s="72"/>
      <c r="U133" s="72"/>
      <c r="V133" s="72"/>
      <c r="W133" s="72"/>
      <c r="X133" s="72"/>
      <c r="Y133" s="22">
        <f t="shared" si="15"/>
        <v>33000</v>
      </c>
      <c r="Z133" s="39">
        <f t="shared" si="12"/>
        <v>0</v>
      </c>
    </row>
    <row r="134" spans="1:26" ht="26.25" customHeight="1">
      <c r="A134" s="1"/>
      <c r="B134" s="20"/>
      <c r="C134" s="69" t="s">
        <v>186</v>
      </c>
      <c r="D134" s="70">
        <f t="shared" si="20"/>
        <v>116000</v>
      </c>
      <c r="E134" s="71"/>
      <c r="F134" s="70">
        <f t="shared" si="21"/>
        <v>116000</v>
      </c>
      <c r="G134" s="68">
        <v>116000</v>
      </c>
      <c r="H134" s="24"/>
      <c r="I134" s="44">
        <f t="shared" si="13"/>
        <v>0</v>
      </c>
      <c r="J134" s="64" t="e">
        <f t="shared" si="14"/>
        <v>#DIV/0!</v>
      </c>
      <c r="L134" s="47"/>
      <c r="M134" s="72"/>
      <c r="N134" s="72"/>
      <c r="O134" s="72"/>
      <c r="P134" s="72"/>
      <c r="Q134" s="72"/>
      <c r="R134" s="72"/>
      <c r="S134" s="72"/>
      <c r="T134" s="72"/>
      <c r="U134" s="72">
        <v>116000</v>
      </c>
      <c r="V134" s="72"/>
      <c r="W134" s="72"/>
      <c r="X134" s="72"/>
      <c r="Y134" s="22">
        <f t="shared" si="15"/>
        <v>116000</v>
      </c>
      <c r="Z134" s="39">
        <f t="shared" si="12"/>
        <v>0</v>
      </c>
    </row>
    <row r="135" spans="1:26" ht="26.25" customHeight="1">
      <c r="A135" s="1"/>
      <c r="B135" s="20"/>
      <c r="C135" s="69" t="s">
        <v>187</v>
      </c>
      <c r="D135" s="70">
        <f>G135</f>
        <v>750000</v>
      </c>
      <c r="E135" s="71"/>
      <c r="F135" s="70">
        <f>G135</f>
        <v>750000</v>
      </c>
      <c r="G135" s="68">
        <v>750000</v>
      </c>
      <c r="H135" s="24"/>
      <c r="I135" s="44">
        <f t="shared" si="13"/>
        <v>0</v>
      </c>
      <c r="J135" s="64" t="e">
        <f t="shared" si="14"/>
        <v>#DIV/0!</v>
      </c>
      <c r="L135" s="47"/>
      <c r="M135" s="72"/>
      <c r="N135" s="72"/>
      <c r="O135" s="72"/>
      <c r="P135" s="72"/>
      <c r="Q135" s="72"/>
      <c r="R135" s="72"/>
      <c r="S135" s="72"/>
      <c r="T135" s="72"/>
      <c r="U135" s="72">
        <v>750000</v>
      </c>
      <c r="V135" s="72"/>
      <c r="W135" s="72"/>
      <c r="X135" s="72"/>
      <c r="Y135" s="22">
        <f t="shared" si="15"/>
        <v>750000</v>
      </c>
      <c r="Z135" s="39">
        <f t="shared" si="12"/>
        <v>0</v>
      </c>
    </row>
    <row r="136" spans="1:26" ht="26.25" customHeight="1">
      <c r="A136" s="1"/>
      <c r="B136" s="20"/>
      <c r="C136" s="69" t="s">
        <v>188</v>
      </c>
      <c r="D136" s="70">
        <f t="shared" si="20"/>
        <v>722000</v>
      </c>
      <c r="E136" s="71"/>
      <c r="F136" s="70">
        <f t="shared" si="21"/>
        <v>722000</v>
      </c>
      <c r="G136" s="68">
        <v>722000</v>
      </c>
      <c r="H136" s="24"/>
      <c r="I136" s="44">
        <f t="shared" si="13"/>
        <v>0</v>
      </c>
      <c r="J136" s="64">
        <f t="shared" si="14"/>
        <v>0</v>
      </c>
      <c r="L136" s="47"/>
      <c r="M136" s="72"/>
      <c r="N136" s="72"/>
      <c r="O136" s="72">
        <v>361000</v>
      </c>
      <c r="P136" s="72"/>
      <c r="Q136" s="72"/>
      <c r="R136" s="72">
        <v>26500</v>
      </c>
      <c r="S136" s="72">
        <v>334500</v>
      </c>
      <c r="T136" s="72"/>
      <c r="U136" s="72"/>
      <c r="V136" s="72"/>
      <c r="W136" s="72"/>
      <c r="X136" s="72"/>
      <c r="Y136" s="22">
        <f t="shared" si="15"/>
        <v>722000</v>
      </c>
      <c r="Z136" s="39">
        <f t="shared" si="12"/>
        <v>0</v>
      </c>
    </row>
    <row r="137" spans="1:26" ht="26.25" customHeight="1">
      <c r="A137" s="1"/>
      <c r="B137" s="20"/>
      <c r="C137" s="69" t="s">
        <v>189</v>
      </c>
      <c r="D137" s="70">
        <f t="shared" si="20"/>
        <v>72500</v>
      </c>
      <c r="E137" s="71"/>
      <c r="F137" s="70">
        <f t="shared" si="21"/>
        <v>72500</v>
      </c>
      <c r="G137" s="68">
        <v>72500</v>
      </c>
      <c r="H137" s="24"/>
      <c r="I137" s="44">
        <f t="shared" si="13"/>
        <v>0</v>
      </c>
      <c r="J137" s="64">
        <f t="shared" si="14"/>
        <v>0</v>
      </c>
      <c r="L137" s="47"/>
      <c r="M137" s="72"/>
      <c r="N137" s="72"/>
      <c r="O137" s="72">
        <v>72500</v>
      </c>
      <c r="P137" s="72"/>
      <c r="Q137" s="72"/>
      <c r="R137" s="72"/>
      <c r="S137" s="72"/>
      <c r="T137" s="72"/>
      <c r="U137" s="72"/>
      <c r="V137" s="72"/>
      <c r="W137" s="72"/>
      <c r="X137" s="72"/>
      <c r="Y137" s="22">
        <f t="shared" si="15"/>
        <v>72500</v>
      </c>
      <c r="Z137" s="39">
        <f t="shared" si="12"/>
        <v>0</v>
      </c>
    </row>
    <row r="138" spans="1:26" ht="26.25" customHeight="1">
      <c r="A138" s="1"/>
      <c r="B138" s="20"/>
      <c r="C138" s="69" t="s">
        <v>190</v>
      </c>
      <c r="D138" s="70">
        <f t="shared" si="20"/>
        <v>357000</v>
      </c>
      <c r="E138" s="71"/>
      <c r="F138" s="70">
        <f t="shared" si="21"/>
        <v>357000</v>
      </c>
      <c r="G138" s="68">
        <v>357000</v>
      </c>
      <c r="H138" s="24"/>
      <c r="I138" s="44">
        <f t="shared" si="13"/>
        <v>0</v>
      </c>
      <c r="J138" s="64" t="e">
        <f t="shared" si="14"/>
        <v>#DIV/0!</v>
      </c>
      <c r="L138" s="47"/>
      <c r="M138" s="72"/>
      <c r="N138" s="72"/>
      <c r="O138" s="72"/>
      <c r="P138" s="72"/>
      <c r="Q138" s="72"/>
      <c r="R138" s="72"/>
      <c r="S138" s="72"/>
      <c r="T138" s="72"/>
      <c r="U138" s="72">
        <v>357000</v>
      </c>
      <c r="V138" s="72"/>
      <c r="W138" s="72"/>
      <c r="X138" s="72"/>
      <c r="Y138" s="22">
        <f t="shared" si="15"/>
        <v>357000</v>
      </c>
      <c r="Z138" s="39">
        <f t="shared" si="12"/>
        <v>0</v>
      </c>
    </row>
    <row r="139" spans="1:26" ht="36" customHeight="1">
      <c r="A139" s="74" t="s">
        <v>50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2"/>
      <c r="Z139" s="39">
        <f t="shared" si="12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16137783.83</v>
      </c>
      <c r="I140" s="40">
        <f>H140/D140*100</f>
        <v>11.94488892096342</v>
      </c>
      <c r="J140" s="40">
        <f>H140/(N140+O140)*100</f>
        <v>52.024018891214276</v>
      </c>
      <c r="K140" s="37"/>
      <c r="L140" s="47">
        <f>H140-(M140+N140+O140)</f>
        <v>-14882087.709999999</v>
      </c>
      <c r="M140" s="48">
        <f>SUM(M141:M172)</f>
        <v>0</v>
      </c>
      <c r="N140" s="48">
        <f aca="true" t="shared" si="22" ref="N140:X140">SUM(N141:N172)</f>
        <v>1600000</v>
      </c>
      <c r="O140" s="48">
        <f t="shared" si="22"/>
        <v>29419871.54</v>
      </c>
      <c r="P140" s="48">
        <f t="shared" si="22"/>
        <v>3300000</v>
      </c>
      <c r="Q140" s="48">
        <f t="shared" si="22"/>
        <v>3129200</v>
      </c>
      <c r="R140" s="48">
        <f t="shared" si="22"/>
        <v>2379528.46</v>
      </c>
      <c r="S140" s="48">
        <f t="shared" si="22"/>
        <v>20027595</v>
      </c>
      <c r="T140" s="48">
        <f t="shared" si="22"/>
        <v>19374605</v>
      </c>
      <c r="U140" s="48">
        <f t="shared" si="22"/>
        <v>11189435</v>
      </c>
      <c r="V140" s="48">
        <f t="shared" si="22"/>
        <v>11539200</v>
      </c>
      <c r="W140" s="48">
        <f t="shared" si="22"/>
        <v>17927365</v>
      </c>
      <c r="X140" s="48">
        <f t="shared" si="22"/>
        <v>15215200</v>
      </c>
      <c r="Y140" s="48">
        <f>SUM(Y141:Y172)</f>
        <v>135102000</v>
      </c>
      <c r="Z140" s="39">
        <f>Y140-D140</f>
        <v>0</v>
      </c>
    </row>
    <row r="141" spans="1:25" ht="21" customHeight="1">
      <c r="A141" s="59"/>
      <c r="B141" s="59"/>
      <c r="C141" s="21" t="s">
        <v>44</v>
      </c>
      <c r="D141" s="60">
        <f>SUM(D142:D172)</f>
        <v>135102000</v>
      </c>
      <c r="E141" s="60"/>
      <c r="F141" s="60">
        <f>SUM(F142:F172)</f>
        <v>135102000</v>
      </c>
      <c r="G141" s="60">
        <f>SUM(G142:G172)</f>
        <v>135102000</v>
      </c>
      <c r="H141" s="60">
        <f>SUM(H142:H172)</f>
        <v>16137783.83</v>
      </c>
      <c r="I141" s="61">
        <f>H141/D141*100</f>
        <v>11.94488892096342</v>
      </c>
      <c r="J141" s="40">
        <f>H141/(N140+O140)*100</f>
        <v>52.024018891214276</v>
      </c>
      <c r="L141" s="47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22"/>
    </row>
    <row r="142" spans="1:26" ht="26.25" customHeight="1">
      <c r="A142" s="1"/>
      <c r="B142" s="20"/>
      <c r="C142" s="62" t="s">
        <v>51</v>
      </c>
      <c r="D142" s="63">
        <f>F142</f>
        <v>900000</v>
      </c>
      <c r="E142" s="26"/>
      <c r="F142" s="63">
        <f>G142</f>
        <v>900000</v>
      </c>
      <c r="G142" s="63">
        <v>900000</v>
      </c>
      <c r="H142" s="24"/>
      <c r="I142" s="42"/>
      <c r="J142" s="64" t="e">
        <f>H142/(N142+O142)*100</f>
        <v>#DIV/0!</v>
      </c>
      <c r="L142" s="47">
        <f aca="true" t="shared" si="23" ref="L142:L173">H142-(M142+N142+O142)</f>
        <v>0</v>
      </c>
      <c r="M142" s="56"/>
      <c r="N142" s="56"/>
      <c r="O142" s="56"/>
      <c r="P142" s="56"/>
      <c r="Q142" s="56"/>
      <c r="R142" s="56"/>
      <c r="S142" s="56"/>
      <c r="T142" s="56">
        <v>50000</v>
      </c>
      <c r="U142" s="56"/>
      <c r="V142" s="56">
        <v>400000</v>
      </c>
      <c r="W142" s="56">
        <v>450000</v>
      </c>
      <c r="X142" s="56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2" t="s">
        <v>52</v>
      </c>
      <c r="D143" s="63">
        <f aca="true" t="shared" si="24" ref="D143:D172">F143</f>
        <v>11000000</v>
      </c>
      <c r="E143" s="26"/>
      <c r="F143" s="63">
        <f aca="true" t="shared" si="25" ref="F143:F172">G143</f>
        <v>11000000</v>
      </c>
      <c r="G143" s="63">
        <v>11000000</v>
      </c>
      <c r="H143" s="24"/>
      <c r="I143" s="42"/>
      <c r="J143" s="64" t="e">
        <f aca="true" t="shared" si="26" ref="J143:J172">H143/(N143+O143)*100</f>
        <v>#DIV/0!</v>
      </c>
      <c r="L143" s="47">
        <f t="shared" si="23"/>
        <v>0</v>
      </c>
      <c r="M143" s="56"/>
      <c r="N143" s="56"/>
      <c r="O143" s="56"/>
      <c r="P143" s="56"/>
      <c r="Q143" s="56"/>
      <c r="R143" s="56"/>
      <c r="S143" s="56">
        <v>200000</v>
      </c>
      <c r="T143" s="56"/>
      <c r="U143" s="56">
        <v>5400000</v>
      </c>
      <c r="V143" s="56"/>
      <c r="W143" s="56">
        <v>2700000</v>
      </c>
      <c r="X143" s="56">
        <v>2700000</v>
      </c>
      <c r="Y143" s="22">
        <f aca="true" t="shared" si="27" ref="Y143:Y172">SUM(M143:X143)</f>
        <v>11000000</v>
      </c>
      <c r="Z143" s="39">
        <f aca="true" t="shared" si="28" ref="Z143:Z173">Y143-D143</f>
        <v>0</v>
      </c>
    </row>
    <row r="144" spans="1:26" ht="30" customHeight="1">
      <c r="A144" s="1"/>
      <c r="B144" s="20"/>
      <c r="C144" s="62" t="s">
        <v>53</v>
      </c>
      <c r="D144" s="63">
        <f t="shared" si="24"/>
        <v>500000</v>
      </c>
      <c r="E144" s="26"/>
      <c r="F144" s="63">
        <f t="shared" si="25"/>
        <v>500000</v>
      </c>
      <c r="G144" s="63">
        <v>500000</v>
      </c>
      <c r="H144" s="24"/>
      <c r="I144" s="42"/>
      <c r="J144" s="64" t="e">
        <f t="shared" si="26"/>
        <v>#DIV/0!</v>
      </c>
      <c r="L144" s="47">
        <f t="shared" si="23"/>
        <v>0</v>
      </c>
      <c r="M144" s="56"/>
      <c r="N144" s="56"/>
      <c r="O144" s="56"/>
      <c r="P144" s="56"/>
      <c r="Q144" s="56"/>
      <c r="R144" s="56"/>
      <c r="S144" s="56"/>
      <c r="T144" s="56">
        <v>250000</v>
      </c>
      <c r="U144" s="56">
        <v>250000</v>
      </c>
      <c r="V144" s="56"/>
      <c r="W144" s="56"/>
      <c r="X144" s="56"/>
      <c r="Y144" s="22">
        <f t="shared" si="27"/>
        <v>500000</v>
      </c>
      <c r="Z144" s="39">
        <f t="shared" si="28"/>
        <v>0</v>
      </c>
    </row>
    <row r="145" spans="1:26" ht="28.5" customHeight="1">
      <c r="A145" s="1"/>
      <c r="B145" s="20"/>
      <c r="C145" s="62" t="s">
        <v>54</v>
      </c>
      <c r="D145" s="63">
        <f t="shared" si="24"/>
        <v>1000000</v>
      </c>
      <c r="E145" s="26"/>
      <c r="F145" s="63">
        <f t="shared" si="25"/>
        <v>1000000</v>
      </c>
      <c r="G145" s="63">
        <v>1000000</v>
      </c>
      <c r="H145" s="24"/>
      <c r="I145" s="42"/>
      <c r="J145" s="64" t="e">
        <f t="shared" si="26"/>
        <v>#DIV/0!</v>
      </c>
      <c r="L145" s="47">
        <f t="shared" si="23"/>
        <v>0</v>
      </c>
      <c r="M145" s="56"/>
      <c r="N145" s="56"/>
      <c r="O145" s="56"/>
      <c r="P145" s="56"/>
      <c r="Q145" s="56"/>
      <c r="R145" s="56"/>
      <c r="S145" s="56"/>
      <c r="T145" s="56"/>
      <c r="U145" s="56">
        <v>500000</v>
      </c>
      <c r="V145" s="56"/>
      <c r="W145" s="56"/>
      <c r="X145" s="56">
        <v>500000</v>
      </c>
      <c r="Y145" s="22">
        <f t="shared" si="27"/>
        <v>1000000</v>
      </c>
      <c r="Z145" s="39">
        <f t="shared" si="28"/>
        <v>0</v>
      </c>
    </row>
    <row r="146" spans="1:26" ht="24.75" customHeight="1">
      <c r="A146" s="1"/>
      <c r="B146" s="20"/>
      <c r="C146" s="62" t="s">
        <v>55</v>
      </c>
      <c r="D146" s="63">
        <f t="shared" si="24"/>
        <v>500000</v>
      </c>
      <c r="E146" s="26"/>
      <c r="F146" s="63">
        <f t="shared" si="25"/>
        <v>500000</v>
      </c>
      <c r="G146" s="63">
        <v>500000</v>
      </c>
      <c r="H146" s="24"/>
      <c r="I146" s="42"/>
      <c r="J146" s="64" t="e">
        <f t="shared" si="26"/>
        <v>#DIV/0!</v>
      </c>
      <c r="L146" s="47">
        <f t="shared" si="23"/>
        <v>0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>
        <v>250000</v>
      </c>
      <c r="X146" s="56">
        <v>250000</v>
      </c>
      <c r="Y146" s="22">
        <f t="shared" si="27"/>
        <v>500000</v>
      </c>
      <c r="Z146" s="39">
        <f t="shared" si="28"/>
        <v>0</v>
      </c>
    </row>
    <row r="147" spans="1:26" ht="24.75" customHeight="1">
      <c r="A147" s="1"/>
      <c r="B147" s="20"/>
      <c r="C147" s="62" t="s">
        <v>56</v>
      </c>
      <c r="D147" s="63">
        <f t="shared" si="24"/>
        <v>8750000</v>
      </c>
      <c r="E147" s="26"/>
      <c r="F147" s="63">
        <f t="shared" si="25"/>
        <v>8750000</v>
      </c>
      <c r="G147" s="63">
        <v>8750000</v>
      </c>
      <c r="H147" s="24">
        <f>1500000</f>
        <v>1500000</v>
      </c>
      <c r="I147" s="51">
        <f>H147/G147*100</f>
        <v>17.142857142857142</v>
      </c>
      <c r="J147" s="64">
        <f t="shared" si="26"/>
        <v>34.285714285714285</v>
      </c>
      <c r="L147" s="47">
        <f t="shared" si="23"/>
        <v>-2875000</v>
      </c>
      <c r="M147" s="56"/>
      <c r="N147" s="56"/>
      <c r="O147" s="56">
        <v>4375000</v>
      </c>
      <c r="P147" s="56"/>
      <c r="Q147" s="56"/>
      <c r="R147" s="56"/>
      <c r="S147" s="56">
        <v>2000000</v>
      </c>
      <c r="T147" s="56">
        <v>2375000</v>
      </c>
      <c r="U147" s="56"/>
      <c r="V147" s="56"/>
      <c r="W147" s="56"/>
      <c r="X147" s="56"/>
      <c r="Y147" s="22">
        <f t="shared" si="27"/>
        <v>8750000</v>
      </c>
      <c r="Z147" s="39">
        <f t="shared" si="28"/>
        <v>0</v>
      </c>
    </row>
    <row r="148" spans="1:26" ht="26.25" customHeight="1">
      <c r="A148" s="1"/>
      <c r="B148" s="20"/>
      <c r="C148" s="62" t="s">
        <v>57</v>
      </c>
      <c r="D148" s="63">
        <f t="shared" si="24"/>
        <v>8600000</v>
      </c>
      <c r="E148" s="26"/>
      <c r="F148" s="63">
        <f t="shared" si="25"/>
        <v>8600000</v>
      </c>
      <c r="G148" s="63">
        <v>8600000</v>
      </c>
      <c r="H148" s="24"/>
      <c r="I148" s="42"/>
      <c r="J148" s="64">
        <f t="shared" si="26"/>
        <v>0</v>
      </c>
      <c r="L148" s="47">
        <f t="shared" si="23"/>
        <v>-4300000</v>
      </c>
      <c r="M148" s="56"/>
      <c r="N148" s="56"/>
      <c r="O148" s="56">
        <v>4300000</v>
      </c>
      <c r="P148" s="56"/>
      <c r="Q148" s="56"/>
      <c r="R148" s="56"/>
      <c r="S148" s="56">
        <v>2000000</v>
      </c>
      <c r="T148" s="56">
        <v>2300000</v>
      </c>
      <c r="U148" s="56"/>
      <c r="V148" s="56"/>
      <c r="W148" s="56"/>
      <c r="X148" s="56"/>
      <c r="Y148" s="22">
        <f t="shared" si="27"/>
        <v>8600000</v>
      </c>
      <c r="Z148" s="39">
        <f t="shared" si="28"/>
        <v>0</v>
      </c>
    </row>
    <row r="149" spans="1:26" ht="26.25" customHeight="1">
      <c r="A149" s="1"/>
      <c r="B149" s="20"/>
      <c r="C149" s="62" t="s">
        <v>58</v>
      </c>
      <c r="D149" s="63">
        <f t="shared" si="24"/>
        <v>5000000</v>
      </c>
      <c r="E149" s="26"/>
      <c r="F149" s="63">
        <f t="shared" si="25"/>
        <v>5000000</v>
      </c>
      <c r="G149" s="63">
        <v>5000000</v>
      </c>
      <c r="H149" s="24"/>
      <c r="I149" s="42"/>
      <c r="J149" s="64" t="e">
        <f t="shared" si="26"/>
        <v>#DIV/0!</v>
      </c>
      <c r="L149" s="47">
        <f t="shared" si="23"/>
        <v>0</v>
      </c>
      <c r="M149" s="56"/>
      <c r="N149" s="56"/>
      <c r="O149" s="56"/>
      <c r="P149" s="56"/>
      <c r="Q149" s="56"/>
      <c r="R149" s="56"/>
      <c r="S149" s="56">
        <v>350000</v>
      </c>
      <c r="T149" s="56">
        <v>350000</v>
      </c>
      <c r="U149" s="56"/>
      <c r="V149" s="56">
        <v>2150000</v>
      </c>
      <c r="W149" s="56">
        <v>2150000</v>
      </c>
      <c r="X149" s="56"/>
      <c r="Y149" s="22">
        <f t="shared" si="27"/>
        <v>5000000</v>
      </c>
      <c r="Z149" s="39">
        <f t="shared" si="28"/>
        <v>0</v>
      </c>
    </row>
    <row r="150" spans="1:26" ht="24" customHeight="1">
      <c r="A150" s="1"/>
      <c r="B150" s="20"/>
      <c r="C150" s="62" t="s">
        <v>59</v>
      </c>
      <c r="D150" s="63">
        <f t="shared" si="24"/>
        <v>7700000</v>
      </c>
      <c r="E150" s="26"/>
      <c r="F150" s="63">
        <f t="shared" si="25"/>
        <v>7700000</v>
      </c>
      <c r="G150" s="63">
        <v>7700000</v>
      </c>
      <c r="H150" s="24"/>
      <c r="I150" s="42"/>
      <c r="J150" s="64" t="e">
        <f t="shared" si="26"/>
        <v>#DIV/0!</v>
      </c>
      <c r="L150" s="47">
        <f t="shared" si="23"/>
        <v>0</v>
      </c>
      <c r="M150" s="56"/>
      <c r="N150" s="56"/>
      <c r="O150" s="56"/>
      <c r="P150" s="56"/>
      <c r="Q150" s="56"/>
      <c r="R150" s="56"/>
      <c r="S150" s="56">
        <v>150000</v>
      </c>
      <c r="T150" s="56"/>
      <c r="U150" s="56">
        <v>3775000</v>
      </c>
      <c r="V150" s="56"/>
      <c r="W150" s="56">
        <v>714800</v>
      </c>
      <c r="X150" s="56">
        <v>3060200</v>
      </c>
      <c r="Y150" s="22">
        <f t="shared" si="27"/>
        <v>7700000</v>
      </c>
      <c r="Z150" s="39">
        <f t="shared" si="28"/>
        <v>0</v>
      </c>
    </row>
    <row r="151" spans="1:26" ht="21" customHeight="1">
      <c r="A151" s="1"/>
      <c r="B151" s="20"/>
      <c r="C151" s="62" t="s">
        <v>60</v>
      </c>
      <c r="D151" s="63">
        <f t="shared" si="24"/>
        <v>1000000</v>
      </c>
      <c r="E151" s="26"/>
      <c r="F151" s="63">
        <f t="shared" si="25"/>
        <v>1000000</v>
      </c>
      <c r="G151" s="63">
        <v>1000000</v>
      </c>
      <c r="H151" s="24"/>
      <c r="I151" s="42"/>
      <c r="J151" s="64" t="e">
        <f t="shared" si="26"/>
        <v>#DIV/0!</v>
      </c>
      <c r="L151" s="47">
        <f t="shared" si="23"/>
        <v>0</v>
      </c>
      <c r="M151" s="56"/>
      <c r="N151" s="56"/>
      <c r="O151" s="56"/>
      <c r="P151" s="56"/>
      <c r="Q151" s="56"/>
      <c r="R151" s="56"/>
      <c r="S151" s="56"/>
      <c r="T151" s="56"/>
      <c r="U151" s="56">
        <v>300000</v>
      </c>
      <c r="V151" s="56"/>
      <c r="W151" s="56">
        <v>700000</v>
      </c>
      <c r="X151" s="56"/>
      <c r="Y151" s="22">
        <f t="shared" si="27"/>
        <v>1000000</v>
      </c>
      <c r="Z151" s="39">
        <f t="shared" si="28"/>
        <v>0</v>
      </c>
    </row>
    <row r="152" spans="1:26" ht="24" customHeight="1">
      <c r="A152" s="1"/>
      <c r="B152" s="20"/>
      <c r="C152" s="62" t="s">
        <v>61</v>
      </c>
      <c r="D152" s="63">
        <f t="shared" si="24"/>
        <v>500000</v>
      </c>
      <c r="E152" s="26"/>
      <c r="F152" s="63">
        <f t="shared" si="25"/>
        <v>500000</v>
      </c>
      <c r="G152" s="63">
        <v>500000</v>
      </c>
      <c r="H152" s="24"/>
      <c r="I152" s="42"/>
      <c r="J152" s="64" t="e">
        <f t="shared" si="26"/>
        <v>#DIV/0!</v>
      </c>
      <c r="L152" s="47">
        <f t="shared" si="23"/>
        <v>0</v>
      </c>
      <c r="M152" s="56"/>
      <c r="N152" s="56"/>
      <c r="O152" s="56"/>
      <c r="P152" s="56"/>
      <c r="Q152" s="56"/>
      <c r="R152" s="56"/>
      <c r="S152" s="56"/>
      <c r="T152" s="56"/>
      <c r="U152" s="56">
        <v>250000</v>
      </c>
      <c r="V152" s="56"/>
      <c r="W152" s="56">
        <v>250000</v>
      </c>
      <c r="X152" s="56"/>
      <c r="Y152" s="22">
        <f t="shared" si="27"/>
        <v>500000</v>
      </c>
      <c r="Z152" s="39">
        <f t="shared" si="28"/>
        <v>0</v>
      </c>
    </row>
    <row r="153" spans="1:26" ht="24.75" customHeight="1">
      <c r="A153" s="1"/>
      <c r="B153" s="20"/>
      <c r="C153" s="62" t="s">
        <v>62</v>
      </c>
      <c r="D153" s="63">
        <f t="shared" si="24"/>
        <v>5000000</v>
      </c>
      <c r="E153" s="26"/>
      <c r="F153" s="63">
        <f t="shared" si="25"/>
        <v>5000000</v>
      </c>
      <c r="G153" s="63">
        <v>5000000</v>
      </c>
      <c r="H153" s="24"/>
      <c r="I153" s="42"/>
      <c r="J153" s="64" t="e">
        <f t="shared" si="26"/>
        <v>#DIV/0!</v>
      </c>
      <c r="L153" s="47">
        <f t="shared" si="23"/>
        <v>0</v>
      </c>
      <c r="M153" s="56"/>
      <c r="N153" s="56"/>
      <c r="O153" s="56"/>
      <c r="P153" s="56"/>
      <c r="Q153" s="56"/>
      <c r="R153" s="56"/>
      <c r="S153" s="56">
        <v>2500000</v>
      </c>
      <c r="T153" s="56"/>
      <c r="U153" s="56">
        <v>114435</v>
      </c>
      <c r="V153" s="56"/>
      <c r="W153" s="56">
        <v>2385565</v>
      </c>
      <c r="X153" s="56"/>
      <c r="Y153" s="22">
        <f t="shared" si="27"/>
        <v>5000000</v>
      </c>
      <c r="Z153" s="39">
        <f t="shared" si="28"/>
        <v>0</v>
      </c>
    </row>
    <row r="154" spans="1:26" ht="22.5" customHeight="1">
      <c r="A154" s="1"/>
      <c r="B154" s="20"/>
      <c r="C154" s="62" t="s">
        <v>63</v>
      </c>
      <c r="D154" s="63">
        <f t="shared" si="24"/>
        <v>500000</v>
      </c>
      <c r="E154" s="26"/>
      <c r="F154" s="63">
        <f t="shared" si="25"/>
        <v>500000</v>
      </c>
      <c r="G154" s="63">
        <v>500000</v>
      </c>
      <c r="H154" s="24"/>
      <c r="I154" s="42"/>
      <c r="J154" s="64" t="e">
        <f t="shared" si="26"/>
        <v>#DIV/0!</v>
      </c>
      <c r="L154" s="47">
        <f t="shared" si="23"/>
        <v>0</v>
      </c>
      <c r="M154" s="56"/>
      <c r="N154" s="56"/>
      <c r="O154" s="56"/>
      <c r="P154" s="56"/>
      <c r="Q154" s="56"/>
      <c r="R154" s="56"/>
      <c r="S154" s="56"/>
      <c r="T154" s="56">
        <v>500000</v>
      </c>
      <c r="U154" s="56"/>
      <c r="V154" s="56"/>
      <c r="W154" s="56"/>
      <c r="X154" s="56"/>
      <c r="Y154" s="22">
        <f t="shared" si="27"/>
        <v>500000</v>
      </c>
      <c r="Z154" s="39">
        <f t="shared" si="28"/>
        <v>0</v>
      </c>
    </row>
    <row r="155" spans="1:26" ht="26.25" customHeight="1">
      <c r="A155" s="1"/>
      <c r="B155" s="20"/>
      <c r="C155" s="62" t="s">
        <v>64</v>
      </c>
      <c r="D155" s="63">
        <f t="shared" si="24"/>
        <v>1000000</v>
      </c>
      <c r="E155" s="26"/>
      <c r="F155" s="63">
        <f t="shared" si="25"/>
        <v>1000000</v>
      </c>
      <c r="G155" s="63">
        <v>1000000</v>
      </c>
      <c r="H155" s="24"/>
      <c r="I155" s="42"/>
      <c r="J155" s="64" t="e">
        <f t="shared" si="26"/>
        <v>#DIV/0!</v>
      </c>
      <c r="L155" s="47">
        <f t="shared" si="23"/>
        <v>0</v>
      </c>
      <c r="M155" s="56"/>
      <c r="N155" s="56"/>
      <c r="O155" s="56"/>
      <c r="P155" s="56"/>
      <c r="Q155" s="56">
        <v>500000</v>
      </c>
      <c r="R155" s="56"/>
      <c r="S155" s="56"/>
      <c r="T155" s="56">
        <v>500000</v>
      </c>
      <c r="U155" s="56"/>
      <c r="V155" s="56"/>
      <c r="W155" s="56"/>
      <c r="X155" s="56"/>
      <c r="Y155" s="22">
        <f t="shared" si="27"/>
        <v>1000000</v>
      </c>
      <c r="Z155" s="39">
        <f t="shared" si="28"/>
        <v>0</v>
      </c>
    </row>
    <row r="156" spans="1:26" ht="27.75" customHeight="1">
      <c r="A156" s="1"/>
      <c r="B156" s="20"/>
      <c r="C156" s="62" t="s">
        <v>65</v>
      </c>
      <c r="D156" s="63">
        <f t="shared" si="24"/>
        <v>1810000</v>
      </c>
      <c r="E156" s="26"/>
      <c r="F156" s="63">
        <f t="shared" si="25"/>
        <v>1810000</v>
      </c>
      <c r="G156" s="63">
        <v>1810000</v>
      </c>
      <c r="H156" s="24"/>
      <c r="I156" s="42"/>
      <c r="J156" s="64" t="e">
        <f t="shared" si="26"/>
        <v>#DIV/0!</v>
      </c>
      <c r="L156" s="47">
        <f t="shared" si="23"/>
        <v>0</v>
      </c>
      <c r="M156" s="56"/>
      <c r="N156" s="56"/>
      <c r="O156" s="56"/>
      <c r="P156" s="56"/>
      <c r="Q156" s="56"/>
      <c r="R156" s="56"/>
      <c r="S156" s="56"/>
      <c r="T156" s="56">
        <v>100000</v>
      </c>
      <c r="U156" s="56"/>
      <c r="V156" s="56"/>
      <c r="W156" s="56">
        <v>855000</v>
      </c>
      <c r="X156" s="56">
        <v>855000</v>
      </c>
      <c r="Y156" s="22">
        <f t="shared" si="27"/>
        <v>1810000</v>
      </c>
      <c r="Z156" s="39">
        <f t="shared" si="28"/>
        <v>0</v>
      </c>
    </row>
    <row r="157" spans="1:26" ht="27.75" customHeight="1">
      <c r="A157" s="1"/>
      <c r="B157" s="20"/>
      <c r="C157" s="62" t="s">
        <v>66</v>
      </c>
      <c r="D157" s="63">
        <f t="shared" si="24"/>
        <v>27000000</v>
      </c>
      <c r="E157" s="26"/>
      <c r="F157" s="63">
        <f t="shared" si="25"/>
        <v>27000000</v>
      </c>
      <c r="G157" s="63">
        <v>27000000</v>
      </c>
      <c r="H157" s="24">
        <f>13333383.23</f>
        <v>13333383.23</v>
      </c>
      <c r="I157" s="51">
        <f>H157/G157*100</f>
        <v>49.38290085185185</v>
      </c>
      <c r="J157" s="64">
        <f t="shared" si="26"/>
        <v>98.7658017037037</v>
      </c>
      <c r="L157" s="47">
        <f t="shared" si="23"/>
        <v>-166616.76999999955</v>
      </c>
      <c r="M157" s="56"/>
      <c r="N157" s="56"/>
      <c r="O157" s="56">
        <v>13500000</v>
      </c>
      <c r="P157" s="56"/>
      <c r="Q157" s="56"/>
      <c r="R157" s="56"/>
      <c r="S157" s="56">
        <v>6750000</v>
      </c>
      <c r="T157" s="56">
        <v>6750000</v>
      </c>
      <c r="U157" s="56"/>
      <c r="V157" s="56"/>
      <c r="W157" s="56"/>
      <c r="X157" s="56"/>
      <c r="Y157" s="22">
        <f t="shared" si="27"/>
        <v>27000000</v>
      </c>
      <c r="Z157" s="39">
        <f t="shared" si="28"/>
        <v>0</v>
      </c>
    </row>
    <row r="158" spans="1:26" ht="24.75" customHeight="1">
      <c r="A158" s="1"/>
      <c r="B158" s="20"/>
      <c r="C158" s="62" t="s">
        <v>67</v>
      </c>
      <c r="D158" s="63">
        <f t="shared" si="24"/>
        <v>1500000</v>
      </c>
      <c r="E158" s="26"/>
      <c r="F158" s="63">
        <f t="shared" si="25"/>
        <v>1500000</v>
      </c>
      <c r="G158" s="63">
        <v>1500000</v>
      </c>
      <c r="H158" s="24"/>
      <c r="I158" s="51"/>
      <c r="J158" s="64" t="e">
        <f t="shared" si="26"/>
        <v>#DIV/0!</v>
      </c>
      <c r="L158" s="47">
        <f t="shared" si="23"/>
        <v>0</v>
      </c>
      <c r="M158" s="56"/>
      <c r="N158" s="56"/>
      <c r="O158" s="56"/>
      <c r="P158" s="56"/>
      <c r="Q158" s="56">
        <v>300000</v>
      </c>
      <c r="R158" s="56"/>
      <c r="S158" s="56"/>
      <c r="T158" s="56"/>
      <c r="U158" s="56">
        <v>600000</v>
      </c>
      <c r="V158" s="56">
        <v>600000</v>
      </c>
      <c r="W158" s="56"/>
      <c r="X158" s="56"/>
      <c r="Y158" s="22">
        <f t="shared" si="27"/>
        <v>1500000</v>
      </c>
      <c r="Z158" s="39">
        <f t="shared" si="28"/>
        <v>0</v>
      </c>
    </row>
    <row r="159" spans="1:26" ht="45" customHeight="1">
      <c r="A159" s="1"/>
      <c r="B159" s="20"/>
      <c r="C159" s="65" t="s">
        <v>68</v>
      </c>
      <c r="D159" s="63">
        <f t="shared" si="24"/>
        <v>3200000</v>
      </c>
      <c r="E159" s="26"/>
      <c r="F159" s="63">
        <f t="shared" si="25"/>
        <v>3200000</v>
      </c>
      <c r="G159" s="66">
        <v>3200000</v>
      </c>
      <c r="H159" s="66">
        <f>1303449+951.6</f>
        <v>1304400.6</v>
      </c>
      <c r="I159" s="51">
        <f>H159/G159*100</f>
        <v>40.762518750000005</v>
      </c>
      <c r="J159" s="64">
        <f t="shared" si="26"/>
        <v>40.762518750000005</v>
      </c>
      <c r="L159" s="47">
        <f t="shared" si="23"/>
        <v>-1895599.4</v>
      </c>
      <c r="M159" s="56"/>
      <c r="N159" s="56">
        <v>1600000</v>
      </c>
      <c r="O159" s="56">
        <v>1600000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22">
        <f t="shared" si="27"/>
        <v>3200000</v>
      </c>
      <c r="Z159" s="39">
        <f t="shared" si="28"/>
        <v>0</v>
      </c>
    </row>
    <row r="160" spans="1:26" ht="45" customHeight="1">
      <c r="A160" s="1"/>
      <c r="B160" s="20"/>
      <c r="C160" s="62" t="s">
        <v>69</v>
      </c>
      <c r="D160" s="63">
        <f t="shared" si="24"/>
        <v>147000</v>
      </c>
      <c r="E160" s="26"/>
      <c r="F160" s="63">
        <f t="shared" si="25"/>
        <v>147000</v>
      </c>
      <c r="G160" s="63">
        <v>147000</v>
      </c>
      <c r="H160" s="24"/>
      <c r="I160" s="42"/>
      <c r="J160" s="64" t="e">
        <f t="shared" si="26"/>
        <v>#DIV/0!</v>
      </c>
      <c r="L160" s="47">
        <f t="shared" si="23"/>
        <v>0</v>
      </c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>
        <v>147000</v>
      </c>
      <c r="X160" s="56"/>
      <c r="Y160" s="22">
        <f t="shared" si="27"/>
        <v>147000</v>
      </c>
      <c r="Z160" s="39">
        <f t="shared" si="28"/>
        <v>0</v>
      </c>
    </row>
    <row r="161" spans="1:26" ht="45" customHeight="1">
      <c r="A161" s="1"/>
      <c r="B161" s="20"/>
      <c r="C161" s="62" t="s">
        <v>70</v>
      </c>
      <c r="D161" s="63">
        <f t="shared" si="24"/>
        <v>1036000</v>
      </c>
      <c r="E161" s="26"/>
      <c r="F161" s="63">
        <f t="shared" si="25"/>
        <v>1036000</v>
      </c>
      <c r="G161" s="63">
        <v>1036000</v>
      </c>
      <c r="H161" s="24"/>
      <c r="I161" s="42"/>
      <c r="J161" s="64" t="e">
        <f t="shared" si="26"/>
        <v>#DIV/0!</v>
      </c>
      <c r="L161" s="47">
        <f t="shared" si="23"/>
        <v>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>
        <v>1036000</v>
      </c>
      <c r="X161" s="56"/>
      <c r="Y161" s="22">
        <f t="shared" si="27"/>
        <v>1036000</v>
      </c>
      <c r="Z161" s="39">
        <f t="shared" si="28"/>
        <v>0</v>
      </c>
    </row>
    <row r="162" spans="1:26" ht="45" customHeight="1">
      <c r="A162" s="1"/>
      <c r="B162" s="20"/>
      <c r="C162" s="62" t="s">
        <v>71</v>
      </c>
      <c r="D162" s="63">
        <f t="shared" si="24"/>
        <v>137000</v>
      </c>
      <c r="E162" s="26"/>
      <c r="F162" s="63">
        <f t="shared" si="25"/>
        <v>137000</v>
      </c>
      <c r="G162" s="63">
        <v>137000</v>
      </c>
      <c r="H162" s="24"/>
      <c r="I162" s="42"/>
      <c r="J162" s="64" t="e">
        <f t="shared" si="26"/>
        <v>#DIV/0!</v>
      </c>
      <c r="L162" s="47">
        <f t="shared" si="23"/>
        <v>0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>
        <v>137000</v>
      </c>
      <c r="X162" s="56"/>
      <c r="Y162" s="22">
        <f t="shared" si="27"/>
        <v>137000</v>
      </c>
      <c r="Z162" s="39">
        <f t="shared" si="28"/>
        <v>0</v>
      </c>
    </row>
    <row r="163" spans="1:26" ht="45" customHeight="1">
      <c r="A163" s="1"/>
      <c r="B163" s="20"/>
      <c r="C163" s="62" t="s">
        <v>72</v>
      </c>
      <c r="D163" s="63">
        <f t="shared" si="24"/>
        <v>254000</v>
      </c>
      <c r="E163" s="26"/>
      <c r="F163" s="63">
        <f t="shared" si="25"/>
        <v>254000</v>
      </c>
      <c r="G163" s="63">
        <v>254000</v>
      </c>
      <c r="H163" s="24"/>
      <c r="I163" s="42"/>
      <c r="J163" s="64" t="e">
        <f t="shared" si="26"/>
        <v>#DIV/0!</v>
      </c>
      <c r="L163" s="47">
        <f t="shared" si="23"/>
        <v>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>
        <v>254000</v>
      </c>
      <c r="X163" s="56"/>
      <c r="Y163" s="22">
        <f t="shared" si="27"/>
        <v>254000</v>
      </c>
      <c r="Z163" s="39">
        <f t="shared" si="28"/>
        <v>0</v>
      </c>
    </row>
    <row r="164" spans="1:26" ht="45" customHeight="1">
      <c r="A164" s="1"/>
      <c r="B164" s="20"/>
      <c r="C164" s="62" t="s">
        <v>73</v>
      </c>
      <c r="D164" s="63">
        <f t="shared" si="24"/>
        <v>400000</v>
      </c>
      <c r="E164" s="26"/>
      <c r="F164" s="63">
        <f t="shared" si="25"/>
        <v>400000</v>
      </c>
      <c r="G164" s="63">
        <v>400000</v>
      </c>
      <c r="H164" s="24"/>
      <c r="I164" s="42"/>
      <c r="J164" s="64" t="e">
        <f t="shared" si="26"/>
        <v>#DIV/0!</v>
      </c>
      <c r="L164" s="47">
        <f t="shared" si="23"/>
        <v>0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>
        <v>400000</v>
      </c>
      <c r="X164" s="56"/>
      <c r="Y164" s="22">
        <f t="shared" si="27"/>
        <v>400000</v>
      </c>
      <c r="Z164" s="39">
        <f t="shared" si="28"/>
        <v>0</v>
      </c>
    </row>
    <row r="165" spans="1:26" ht="45" customHeight="1">
      <c r="A165" s="1"/>
      <c r="B165" s="20"/>
      <c r="C165" s="67" t="s">
        <v>74</v>
      </c>
      <c r="D165" s="63">
        <f t="shared" si="24"/>
        <v>248000</v>
      </c>
      <c r="E165" s="26"/>
      <c r="F165" s="63">
        <f t="shared" si="25"/>
        <v>248000</v>
      </c>
      <c r="G165" s="68">
        <v>248000</v>
      </c>
      <c r="H165" s="24"/>
      <c r="I165" s="42"/>
      <c r="J165" s="64" t="e">
        <f t="shared" si="26"/>
        <v>#DIV/0!</v>
      </c>
      <c r="L165" s="47">
        <f t="shared" si="23"/>
        <v>0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>
        <v>248000</v>
      </c>
      <c r="X165" s="56"/>
      <c r="Y165" s="22">
        <f t="shared" si="27"/>
        <v>248000</v>
      </c>
      <c r="Z165" s="39">
        <f t="shared" si="28"/>
        <v>0</v>
      </c>
    </row>
    <row r="166" spans="1:26" ht="45" customHeight="1">
      <c r="A166" s="1"/>
      <c r="B166" s="20"/>
      <c r="C166" s="62" t="s">
        <v>75</v>
      </c>
      <c r="D166" s="63">
        <f t="shared" si="24"/>
        <v>3300000</v>
      </c>
      <c r="E166" s="26"/>
      <c r="F166" s="63">
        <f t="shared" si="25"/>
        <v>3300000</v>
      </c>
      <c r="G166" s="63">
        <v>3300000</v>
      </c>
      <c r="H166" s="24"/>
      <c r="I166" s="42"/>
      <c r="J166" s="64" t="e">
        <f t="shared" si="26"/>
        <v>#DIV/0!</v>
      </c>
      <c r="L166" s="47">
        <f t="shared" si="23"/>
        <v>0</v>
      </c>
      <c r="M166" s="56"/>
      <c r="N166" s="56"/>
      <c r="O166" s="56"/>
      <c r="P166" s="56"/>
      <c r="Q166" s="56">
        <v>1000000</v>
      </c>
      <c r="R166" s="56"/>
      <c r="S166" s="56"/>
      <c r="T166" s="56">
        <v>2300000</v>
      </c>
      <c r="U166" s="56"/>
      <c r="V166" s="56"/>
      <c r="W166" s="56"/>
      <c r="X166" s="56"/>
      <c r="Y166" s="22">
        <f t="shared" si="27"/>
        <v>3300000</v>
      </c>
      <c r="Z166" s="39">
        <f t="shared" si="28"/>
        <v>0</v>
      </c>
    </row>
    <row r="167" spans="1:26" ht="45" customHeight="1">
      <c r="A167" s="1"/>
      <c r="B167" s="20"/>
      <c r="C167" s="62" t="s">
        <v>76</v>
      </c>
      <c r="D167" s="63">
        <f t="shared" si="24"/>
        <v>12120000</v>
      </c>
      <c r="E167" s="26"/>
      <c r="F167" s="63">
        <f t="shared" si="25"/>
        <v>12120000</v>
      </c>
      <c r="G167" s="63">
        <v>12120000</v>
      </c>
      <c r="H167" s="24"/>
      <c r="I167" s="42"/>
      <c r="J167" s="64" t="e">
        <f t="shared" si="26"/>
        <v>#DIV/0!</v>
      </c>
      <c r="L167" s="47">
        <f t="shared" si="23"/>
        <v>0</v>
      </c>
      <c r="M167" s="56"/>
      <c r="N167" s="56"/>
      <c r="O167" s="56"/>
      <c r="P167" s="56">
        <v>3300000</v>
      </c>
      <c r="Q167" s="56">
        <v>1329200</v>
      </c>
      <c r="R167" s="56">
        <v>2379528.46</v>
      </c>
      <c r="S167" s="56">
        <v>330800</v>
      </c>
      <c r="T167" s="56">
        <v>1991271.54</v>
      </c>
      <c r="U167" s="56"/>
      <c r="V167" s="56">
        <v>2789200</v>
      </c>
      <c r="W167" s="56"/>
      <c r="X167" s="56"/>
      <c r="Y167" s="22">
        <f t="shared" si="27"/>
        <v>12120000</v>
      </c>
      <c r="Z167" s="39">
        <f t="shared" si="28"/>
        <v>0</v>
      </c>
    </row>
    <row r="168" spans="1:26" ht="45" customHeight="1">
      <c r="A168" s="1"/>
      <c r="B168" s="20"/>
      <c r="C168" s="62" t="s">
        <v>77</v>
      </c>
      <c r="D168" s="63">
        <f t="shared" si="24"/>
        <v>18000000</v>
      </c>
      <c r="E168" s="26"/>
      <c r="F168" s="63">
        <f t="shared" si="25"/>
        <v>18000000</v>
      </c>
      <c r="G168" s="63">
        <v>18000000</v>
      </c>
      <c r="H168" s="24"/>
      <c r="I168" s="42"/>
      <c r="J168" s="64">
        <f t="shared" si="26"/>
        <v>0</v>
      </c>
      <c r="L168" s="47">
        <f t="shared" si="23"/>
        <v>-5644871.54</v>
      </c>
      <c r="M168" s="56"/>
      <c r="N168" s="56"/>
      <c r="O168" s="56">
        <v>5644871.54</v>
      </c>
      <c r="P168" s="56"/>
      <c r="Q168" s="56"/>
      <c r="R168" s="56"/>
      <c r="S168" s="56">
        <v>3355128.46</v>
      </c>
      <c r="T168" s="56"/>
      <c r="U168" s="56"/>
      <c r="V168" s="56">
        <v>3000000</v>
      </c>
      <c r="W168" s="56">
        <v>3000000</v>
      </c>
      <c r="X168" s="56">
        <v>3000000</v>
      </c>
      <c r="Y168" s="22">
        <f t="shared" si="27"/>
        <v>18000000</v>
      </c>
      <c r="Z168" s="39">
        <f t="shared" si="28"/>
        <v>0</v>
      </c>
    </row>
    <row r="169" spans="1:26" ht="45" customHeight="1">
      <c r="A169" s="1"/>
      <c r="B169" s="20"/>
      <c r="C169" s="62" t="s">
        <v>78</v>
      </c>
      <c r="D169" s="63">
        <f t="shared" si="24"/>
        <v>8000000</v>
      </c>
      <c r="E169" s="26"/>
      <c r="F169" s="63">
        <f t="shared" si="25"/>
        <v>8000000</v>
      </c>
      <c r="G169" s="63">
        <v>8000000</v>
      </c>
      <c r="H169" s="24"/>
      <c r="I169" s="42"/>
      <c r="J169" s="64" t="e">
        <f t="shared" si="26"/>
        <v>#DIV/0!</v>
      </c>
      <c r="L169" s="47">
        <f t="shared" si="23"/>
        <v>0</v>
      </c>
      <c r="M169" s="56"/>
      <c r="N169" s="56"/>
      <c r="O169" s="56"/>
      <c r="P169" s="56"/>
      <c r="Q169" s="56"/>
      <c r="R169" s="56"/>
      <c r="S169" s="56">
        <v>2091666.54</v>
      </c>
      <c r="T169" s="56">
        <v>1908333.46</v>
      </c>
      <c r="U169" s="56"/>
      <c r="V169" s="56"/>
      <c r="W169" s="56">
        <v>2000000</v>
      </c>
      <c r="X169" s="56">
        <v>2000000</v>
      </c>
      <c r="Y169" s="22">
        <f t="shared" si="27"/>
        <v>8000000</v>
      </c>
      <c r="Z169" s="39">
        <f t="shared" si="28"/>
        <v>0</v>
      </c>
    </row>
    <row r="170" spans="1:26" ht="45" customHeight="1">
      <c r="A170" s="1"/>
      <c r="B170" s="20"/>
      <c r="C170" s="62" t="s">
        <v>79</v>
      </c>
      <c r="D170" s="63">
        <f t="shared" si="24"/>
        <v>1000000</v>
      </c>
      <c r="E170" s="26"/>
      <c r="F170" s="63">
        <f t="shared" si="25"/>
        <v>1000000</v>
      </c>
      <c r="G170" s="63">
        <v>1000000</v>
      </c>
      <c r="H170" s="24"/>
      <c r="I170" s="42"/>
      <c r="J170" s="64" t="e">
        <f t="shared" si="26"/>
        <v>#DIV/0!</v>
      </c>
      <c r="L170" s="47">
        <f t="shared" si="23"/>
        <v>0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>
        <v>500000</v>
      </c>
      <c r="W170" s="56"/>
      <c r="X170" s="56">
        <v>500000</v>
      </c>
      <c r="Y170" s="22">
        <f t="shared" si="27"/>
        <v>1000000</v>
      </c>
      <c r="Z170" s="39">
        <f t="shared" si="28"/>
        <v>0</v>
      </c>
    </row>
    <row r="171" spans="1:26" ht="24" customHeight="1">
      <c r="A171" s="1"/>
      <c r="B171" s="20"/>
      <c r="C171" s="67" t="s">
        <v>80</v>
      </c>
      <c r="D171" s="63">
        <f t="shared" si="24"/>
        <v>500000</v>
      </c>
      <c r="E171" s="26"/>
      <c r="F171" s="63">
        <f t="shared" si="25"/>
        <v>500000</v>
      </c>
      <c r="G171" s="68">
        <v>500000</v>
      </c>
      <c r="H171" s="24"/>
      <c r="I171" s="42"/>
      <c r="J171" s="64" t="e">
        <f t="shared" si="26"/>
        <v>#DIV/0!</v>
      </c>
      <c r="L171" s="47">
        <f t="shared" si="23"/>
        <v>0</v>
      </c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>
        <v>250000</v>
      </c>
      <c r="X171" s="56">
        <v>250000</v>
      </c>
      <c r="Y171" s="22">
        <f t="shared" si="27"/>
        <v>500000</v>
      </c>
      <c r="Z171" s="39">
        <f t="shared" si="28"/>
        <v>0</v>
      </c>
    </row>
    <row r="172" spans="1:26" ht="24.75" customHeight="1">
      <c r="A172" s="1"/>
      <c r="B172" s="20"/>
      <c r="C172" s="67" t="s">
        <v>81</v>
      </c>
      <c r="D172" s="63">
        <f t="shared" si="24"/>
        <v>4500000</v>
      </c>
      <c r="E172" s="26"/>
      <c r="F172" s="63">
        <f t="shared" si="25"/>
        <v>4500000</v>
      </c>
      <c r="G172" s="68">
        <f>5000000-500000</f>
        <v>4500000</v>
      </c>
      <c r="H172" s="24"/>
      <c r="I172" s="42"/>
      <c r="J172" s="64" t="e">
        <f t="shared" si="26"/>
        <v>#DIV/0!</v>
      </c>
      <c r="L172" s="47">
        <f t="shared" si="23"/>
        <v>0</v>
      </c>
      <c r="M172" s="56"/>
      <c r="N172" s="56"/>
      <c r="O172" s="56"/>
      <c r="P172" s="56"/>
      <c r="Q172" s="56"/>
      <c r="R172" s="56"/>
      <c r="S172" s="56">
        <v>300000</v>
      </c>
      <c r="T172" s="56"/>
      <c r="U172" s="56"/>
      <c r="V172" s="56">
        <v>2100000</v>
      </c>
      <c r="W172" s="56"/>
      <c r="X172" s="56">
        <v>2100000</v>
      </c>
      <c r="Y172" s="22">
        <f t="shared" si="27"/>
        <v>4500000</v>
      </c>
      <c r="Z172" s="39">
        <f t="shared" si="28"/>
        <v>0</v>
      </c>
    </row>
    <row r="173" spans="1:26" ht="18.75">
      <c r="A173" s="28"/>
      <c r="B173" s="17"/>
      <c r="C173" s="29" t="s">
        <v>7</v>
      </c>
      <c r="D173" s="19">
        <f>D9+D140</f>
        <v>285060127</v>
      </c>
      <c r="E173" s="19">
        <f>E9+E140</f>
        <v>65617000</v>
      </c>
      <c r="F173" s="19">
        <f>F9+F140</f>
        <v>219443127</v>
      </c>
      <c r="G173" s="19">
        <f>G9+G140</f>
        <v>219443127</v>
      </c>
      <c r="H173" s="19">
        <f>H9+H140</f>
        <v>25883768.229999997</v>
      </c>
      <c r="I173" s="40">
        <f>H173/D173*100</f>
        <v>9.080108292381418</v>
      </c>
      <c r="J173" s="46">
        <f>H173/(M173+N173+O173)*100</f>
        <v>41.84987347674316</v>
      </c>
      <c r="L173" s="47">
        <f t="shared" si="23"/>
        <v>-35965327.31</v>
      </c>
      <c r="M173" s="56">
        <f>M9+M140</f>
        <v>5500800</v>
      </c>
      <c r="N173" s="56">
        <f aca="true" t="shared" si="29" ref="N173:X173">N9+N26+N140</f>
        <v>7654745</v>
      </c>
      <c r="O173" s="56">
        <f t="shared" si="29"/>
        <v>48693550.54</v>
      </c>
      <c r="P173" s="56">
        <f t="shared" si="29"/>
        <v>12966936</v>
      </c>
      <c r="Q173" s="56">
        <f t="shared" si="29"/>
        <v>14762513</v>
      </c>
      <c r="R173" s="56">
        <f t="shared" si="29"/>
        <v>14349528.46</v>
      </c>
      <c r="S173" s="56">
        <f t="shared" si="29"/>
        <v>31788607</v>
      </c>
      <c r="T173" s="56">
        <f t="shared" si="29"/>
        <v>31207620</v>
      </c>
      <c r="U173" s="56">
        <f t="shared" si="29"/>
        <v>19122589</v>
      </c>
      <c r="V173" s="56">
        <f t="shared" si="29"/>
        <v>22256777</v>
      </c>
      <c r="W173" s="56">
        <f t="shared" si="29"/>
        <v>29516021</v>
      </c>
      <c r="X173" s="56">
        <f t="shared" si="29"/>
        <v>25906440</v>
      </c>
      <c r="Y173" s="22">
        <f>SUM(M173:X173)</f>
        <v>263726127</v>
      </c>
      <c r="Z173" s="39">
        <f t="shared" si="28"/>
        <v>-21334000</v>
      </c>
    </row>
    <row r="174" spans="1:7" ht="18.75">
      <c r="A174" s="33"/>
      <c r="B174" s="34"/>
      <c r="C174" s="35"/>
      <c r="D174" s="36"/>
      <c r="E174" s="36"/>
      <c r="F174" s="36"/>
      <c r="G174" s="36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2017-03-10T13:15:43Z</dcterms:modified>
  <cp:category/>
  <cp:version/>
  <cp:contentType/>
  <cp:contentStatus/>
</cp:coreProperties>
</file>